
<file path=[Content_Types].xml><?xml version="1.0" encoding="utf-8"?>
<Types xmlns="http://schemas.openxmlformats.org/package/2006/content-types"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theme/theme1.xml" ContentType="application/vnd.openxmlformats-officedocument.theme+xml"/>
  <Override PartName="/xl/charts/chart1.xml" ContentType="application/vnd.openxmlformats-officedocument.drawingml.chart+xml"/>
  <Default Extension="xml" ContentType="application/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drawings/drawing3.xml" ContentType="application/vnd.openxmlformats-officedocument.drawing+xml"/>
  <Override PartName="/xl/charts/chart2.xml" ContentType="application/vnd.openxmlformats-officedocument.drawingml.chart+xml"/>
  <Default Extension="vml" ContentType="application/vnd.openxmlformats-officedocument.vmlDrawing"/>
  <Override PartName="/xl/worksheets/sheet3.xml" ContentType="application/vnd.openxmlformats-officedocument.spreadsheetml.worksheet+xml"/>
  <Default Extension="rels" ContentType="application/vnd.openxmlformats-package.relationships+xml"/>
  <Default Extension="bin" ContentType="application/vnd.openxmlformats-officedocument.oleObject"/>
  <Default Extension="emf" ContentType="image/x-emf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120" yWindow="100" windowWidth="15220" windowHeight="5520"/>
  </bookViews>
  <sheets>
    <sheet name="Moment skema" sheetId="1" r:id="rId1"/>
    <sheet name="Dybgange" sheetId="3" r:id="rId2"/>
    <sheet name="GZ kurve og IMO stabilitetskrav" sheetId="2" r:id="rId3"/>
  </sheets>
  <externalReferences>
    <externalReference r:id="rId4"/>
  </externalReference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4" i="3"/>
  <c r="J4"/>
  <c r="J7"/>
  <c r="M7"/>
  <c r="M4"/>
  <c r="J13"/>
  <c r="S3"/>
  <c r="J11"/>
  <c r="V3"/>
  <c r="E4"/>
  <c r="D7" i="2"/>
  <c r="F7"/>
  <c r="G7"/>
  <c r="E7"/>
  <c r="C14"/>
  <c r="H13"/>
  <c r="G13"/>
  <c r="D13"/>
  <c r="C13"/>
  <c r="J7"/>
  <c r="I7"/>
  <c r="H7"/>
  <c r="C4"/>
  <c r="H8"/>
  <c r="H9"/>
  <c r="I8"/>
  <c r="I9"/>
  <c r="J8"/>
  <c r="J9"/>
  <c r="D8"/>
  <c r="D9"/>
  <c r="Q5"/>
  <c r="E8"/>
  <c r="E9"/>
  <c r="Q10"/>
  <c r="P10"/>
  <c r="S9"/>
  <c r="D14"/>
  <c r="G14"/>
  <c r="F8"/>
  <c r="F9"/>
  <c r="Q16"/>
  <c r="P16"/>
  <c r="S15"/>
  <c r="B18"/>
  <c r="P22"/>
  <c r="G8"/>
  <c r="G9"/>
  <c r="F18"/>
  <c r="Q22"/>
  <c r="J37"/>
  <c r="J41"/>
  <c r="S21"/>
  <c r="J45"/>
  <c r="S4"/>
  <c r="J43"/>
  <c r="J47"/>
  <c r="H39" i="1"/>
  <c r="G5"/>
  <c r="G6"/>
  <c r="G7"/>
  <c r="G8"/>
  <c r="G10"/>
  <c r="G11"/>
  <c r="G12"/>
  <c r="G14"/>
  <c r="G15"/>
  <c r="G16"/>
  <c r="G17"/>
  <c r="G18"/>
  <c r="G20"/>
  <c r="G21"/>
  <c r="G22"/>
  <c r="G23"/>
  <c r="G24"/>
  <c r="G25"/>
  <c r="G26"/>
  <c r="G27"/>
  <c r="G29"/>
  <c r="G30"/>
  <c r="G32"/>
  <c r="G33"/>
  <c r="G34"/>
  <c r="G35"/>
  <c r="G36"/>
  <c r="C36"/>
  <c r="H41"/>
  <c r="H45"/>
  <c r="B48"/>
  <c r="G48"/>
  <c r="I5"/>
  <c r="I6"/>
  <c r="I7"/>
  <c r="I8"/>
  <c r="I10"/>
  <c r="I11"/>
  <c r="I12"/>
  <c r="I14"/>
  <c r="I15"/>
  <c r="I16"/>
  <c r="I17"/>
  <c r="I18"/>
  <c r="I20"/>
  <c r="I21"/>
  <c r="I22"/>
  <c r="I23"/>
  <c r="I24"/>
  <c r="I25"/>
  <c r="I26"/>
  <c r="I27"/>
  <c r="I29"/>
  <c r="I30"/>
  <c r="I32"/>
  <c r="I33"/>
  <c r="I34"/>
  <c r="I35"/>
  <c r="I36"/>
  <c r="H43"/>
  <c r="B42"/>
</calcChain>
</file>

<file path=xl/sharedStrings.xml><?xml version="1.0" encoding="utf-8"?>
<sst xmlns="http://schemas.openxmlformats.org/spreadsheetml/2006/main" count="138" uniqueCount="110">
  <si>
    <t>Lpp=</t>
  </si>
  <si>
    <t>cm</t>
  </si>
  <si>
    <t>~</t>
  </si>
  <si>
    <r>
      <t>V</t>
    </r>
    <r>
      <rPr>
        <sz val="11"/>
        <color theme="1"/>
        <rFont val="Calibri"/>
        <family val="2"/>
        <scheme val="minor"/>
      </rPr>
      <t>F=</t>
    </r>
  </si>
  <si>
    <r>
      <t>d</t>
    </r>
    <r>
      <rPr>
        <sz val="11"/>
        <color theme="1"/>
        <rFont val="Calibri"/>
        <family val="2"/>
        <scheme val="minor"/>
      </rPr>
      <t>cf (dm)=</t>
    </r>
  </si>
  <si>
    <t>MCT (S)=</t>
  </si>
  <si>
    <t>Formler brugt i forbindelse med Moment Skema:</t>
  </si>
  <si>
    <t>1 radian i θ</t>
  </si>
  <si>
    <t>Condition 1</t>
  </si>
  <si>
    <t>Parti</t>
  </si>
  <si>
    <t>q [t]</t>
  </si>
  <si>
    <t>kg [m]</t>
  </si>
  <si>
    <r>
      <t>M</t>
    </r>
    <r>
      <rPr>
        <sz val="8"/>
        <color theme="1"/>
        <rFont val="Calibri"/>
        <family val="2"/>
        <scheme val="minor"/>
      </rPr>
      <t xml:space="preserve">K </t>
    </r>
    <r>
      <rPr>
        <sz val="11"/>
        <color theme="1"/>
        <rFont val="Calibri"/>
        <family val="2"/>
        <scheme val="minor"/>
      </rPr>
      <t>[mt]</t>
    </r>
  </si>
  <si>
    <t>FSM [mt]</t>
  </si>
  <si>
    <r>
      <t>SF [</t>
    </r>
    <r>
      <rPr>
        <vertAlign val="superscript"/>
        <sz val="11"/>
        <color theme="1"/>
        <rFont val="Calibri"/>
        <family val="2"/>
        <scheme val="minor"/>
      </rPr>
      <t>m3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]</t>
    </r>
  </si>
  <si>
    <r>
      <t>V</t>
    </r>
    <r>
      <rPr>
        <sz val="8.5"/>
        <color indexed="8"/>
        <rFont val="Arial"/>
        <family val="2"/>
      </rPr>
      <t>g [m]</t>
    </r>
  </si>
  <si>
    <r>
      <t>M</t>
    </r>
    <r>
      <rPr>
        <sz val="12"/>
        <color indexed="8"/>
        <rFont val="Wingdings 2"/>
        <family val="1"/>
        <charset val="2"/>
      </rPr>
      <t>V</t>
    </r>
    <r>
      <rPr>
        <sz val="12"/>
        <color theme="1"/>
        <rFont val="Calibri"/>
        <family val="2"/>
        <scheme val="minor"/>
      </rPr>
      <t>[mt]</t>
    </r>
  </si>
  <si>
    <t>Vol [m3]</t>
  </si>
  <si>
    <t>Tværskibs</t>
  </si>
  <si>
    <t>Langskibs</t>
  </si>
  <si>
    <t>Generelt</t>
  </si>
  <si>
    <t>MK=</t>
  </si>
  <si>
    <t>KG=</t>
  </si>
  <si>
    <r>
      <t>V</t>
    </r>
    <r>
      <rPr>
        <sz val="11"/>
        <color theme="1"/>
        <rFont val="Calibri"/>
        <family val="2"/>
        <scheme val="minor"/>
      </rPr>
      <t>G=</t>
    </r>
  </si>
  <si>
    <t>m</t>
  </si>
  <si>
    <t>θ</t>
  </si>
  <si>
    <t>ms</t>
  </si>
  <si>
    <r>
      <t xml:space="preserve">GMt </t>
    </r>
    <r>
      <rPr>
        <sz val="8"/>
        <color theme="1"/>
        <rFont val="Calibri"/>
        <family val="2"/>
        <scheme val="minor"/>
      </rPr>
      <t>•</t>
    </r>
    <r>
      <rPr>
        <sz val="11"/>
        <color theme="1"/>
        <rFont val="Calibri"/>
        <family val="2"/>
        <scheme val="minor"/>
      </rPr>
      <t xml:space="preserve"> sin(θ)</t>
    </r>
  </si>
  <si>
    <t>GZ</t>
  </si>
  <si>
    <t>GMt</t>
  </si>
  <si>
    <t>GMt linie</t>
  </si>
  <si>
    <t>stiblet</t>
  </si>
  <si>
    <t>radian linie</t>
  </si>
  <si>
    <t>Imos stabilitets krav</t>
  </si>
  <si>
    <t>areal beregning</t>
  </si>
  <si>
    <t>10 grader</t>
  </si>
  <si>
    <t>20 grader</t>
  </si>
  <si>
    <t>30 grader</t>
  </si>
  <si>
    <t>40 grader</t>
  </si>
  <si>
    <t>Er IMO's stabilitets krav overholdt.</t>
  </si>
  <si>
    <t xml:space="preserve">GMt skal være lig med eller over 15cm </t>
  </si>
  <si>
    <t>er kravet overholdt</t>
  </si>
  <si>
    <t>Ja</t>
  </si>
  <si>
    <t>Nej</t>
  </si>
  <si>
    <t>opgavens tal.</t>
  </si>
  <si>
    <t>Krængning GZmax skal være lig med eller større end 25 grader</t>
  </si>
  <si>
    <t>aflæses</t>
  </si>
  <si>
    <t>GZ ved 30 grader skal være lig med eller større end 0,2 m</t>
  </si>
  <si>
    <t>dynamisk stabilitets fra 0 - 30 grader skal være lig med eller større end 0,055 radm</t>
  </si>
  <si>
    <t>dynamisk stabilitets fra 30 - 40 grader skal være lig med eller større end 0,03 radm</t>
  </si>
  <si>
    <t>dynamisk stabilitets fra 0 - 40 grader skal være lig med eller større end 0,09 radm</t>
  </si>
  <si>
    <t>areal</t>
  </si>
  <si>
    <t>radm</t>
  </si>
  <si>
    <t>gr</t>
  </si>
  <si>
    <t>Hold Capacities</t>
  </si>
  <si>
    <t>Tween deck exel. Hatches</t>
  </si>
  <si>
    <t>Tween deck incl. Hatches</t>
  </si>
  <si>
    <t>Total</t>
  </si>
  <si>
    <t>20' cont. Of equal weight</t>
  </si>
  <si>
    <t>36 in holds</t>
  </si>
  <si>
    <t>18 in one layer one hatches</t>
  </si>
  <si>
    <t>54 total</t>
  </si>
  <si>
    <t>Fore peak tank</t>
  </si>
  <si>
    <t>Fuel Oil</t>
  </si>
  <si>
    <t>Service Tanks</t>
  </si>
  <si>
    <t>Ballast Water</t>
  </si>
  <si>
    <t>After Peak tank</t>
  </si>
  <si>
    <t>Tank 3C</t>
  </si>
  <si>
    <t>Tank 4C</t>
  </si>
  <si>
    <t>Fresh Water</t>
  </si>
  <si>
    <t>Micellaneous</t>
  </si>
  <si>
    <t>Lub oil store tk. p/s</t>
  </si>
  <si>
    <t>Hydr. Oil tank PS</t>
  </si>
  <si>
    <t>Waste oil tank SB</t>
  </si>
  <si>
    <t>Light Vessel</t>
  </si>
  <si>
    <r>
      <t>M</t>
    </r>
    <r>
      <rPr>
        <sz val="11"/>
        <color indexed="8"/>
        <rFont val="Wingdings 2"/>
        <family val="1"/>
        <charset val="2"/>
      </rPr>
      <t>V</t>
    </r>
    <r>
      <rPr>
        <sz val="11"/>
        <color theme="1"/>
        <rFont val="Calibri"/>
        <family val="2"/>
        <scheme val="minor"/>
      </rPr>
      <t>=</t>
    </r>
  </si>
  <si>
    <r>
      <t>r</t>
    </r>
    <r>
      <rPr>
        <sz val="11"/>
        <color indexed="8"/>
        <rFont val="Arial"/>
        <family val="2"/>
      </rPr>
      <t>=</t>
    </r>
  </si>
  <si>
    <t>Tank 1C  p/s</t>
  </si>
  <si>
    <t>Tank 2C p/s</t>
  </si>
  <si>
    <t>Tank 7 p/s</t>
  </si>
  <si>
    <t>Sett. Tanks p/s</t>
  </si>
  <si>
    <t>Tank 1 p/s</t>
  </si>
  <si>
    <t>Tank 2 p/s</t>
  </si>
  <si>
    <t>Tank 3 p/s</t>
  </si>
  <si>
    <t>Tank 4 p/s</t>
  </si>
  <si>
    <t>Tank 6 p/s</t>
  </si>
  <si>
    <t>Tank 5 p/s</t>
  </si>
  <si>
    <t>GMt=</t>
  </si>
  <si>
    <t>H.T.</t>
  </si>
  <si>
    <t xml:space="preserve">r </t>
  </si>
  <si>
    <t>KMt=</t>
  </si>
  <si>
    <t>ms 60 =</t>
  </si>
  <si>
    <t>ms 75 =</t>
  </si>
  <si>
    <t>ms 90 =</t>
  </si>
  <si>
    <t>ms 45 =</t>
  </si>
  <si>
    <t>ms 30 =</t>
  </si>
  <si>
    <t>ms 20 =</t>
  </si>
  <si>
    <t>ms 10 =</t>
  </si>
  <si>
    <t>KMt =</t>
  </si>
  <si>
    <t>Lower hold</t>
  </si>
  <si>
    <t>Data for arealberegning</t>
  </si>
  <si>
    <t xml:space="preserve"> </t>
  </si>
  <si>
    <t>da</t>
  </si>
  <si>
    <t>df</t>
  </si>
  <si>
    <t>cordinates ship out line</t>
  </si>
  <si>
    <t>Length</t>
  </si>
  <si>
    <t>height</t>
  </si>
  <si>
    <t>cordinates ad-ins</t>
  </si>
  <si>
    <r>
      <t>V</t>
    </r>
    <r>
      <rPr>
        <sz val="11"/>
        <color theme="1"/>
        <rFont val="Calibri"/>
        <family val="2"/>
        <scheme val="minor"/>
      </rPr>
      <t>B=</t>
    </r>
  </si>
  <si>
    <t>=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</si>
</sst>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00"/>
  </numFmts>
  <fonts count="1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Wingdings 2"/>
      <family val="1"/>
      <charset val="2"/>
    </font>
    <font>
      <sz val="13.5"/>
      <color indexed="8"/>
      <name val="Wingdings 2"/>
      <family val="1"/>
      <charset val="2"/>
    </font>
    <font>
      <sz val="8.5"/>
      <color indexed="8"/>
      <name val="Arial"/>
      <family val="2"/>
    </font>
    <font>
      <sz val="13.5"/>
      <color theme="1"/>
      <name val="Calibri"/>
      <family val="2"/>
      <scheme val="minor"/>
    </font>
    <font>
      <sz val="12"/>
      <color indexed="8"/>
      <name val="Wingdings 2"/>
      <family val="1"/>
      <charset val="2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Wingdings 3"/>
      <family val="1"/>
      <charset val="2"/>
    </font>
    <font>
      <sz val="11"/>
      <color indexed="8"/>
      <name val="Arial"/>
      <family val="2"/>
    </font>
    <font>
      <b/>
      <sz val="10"/>
      <color theme="1"/>
      <name val="Calibri"/>
      <family val="2"/>
      <scheme val="minor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theme="0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right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4" xfId="0" applyFill="1" applyBorder="1"/>
    <xf numFmtId="0" fontId="0" fillId="2" borderId="11" xfId="0" applyFill="1" applyBorder="1"/>
    <xf numFmtId="0" fontId="4" fillId="0" borderId="9" xfId="0" applyFont="1" applyBorder="1"/>
    <xf numFmtId="0" fontId="6" fillId="2" borderId="11" xfId="0" applyFont="1" applyFill="1" applyBorder="1"/>
    <xf numFmtId="0" fontId="0" fillId="0" borderId="15" xfId="0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2" fontId="0" fillId="0" borderId="29" xfId="0" applyNumberFormat="1" applyBorder="1"/>
    <xf numFmtId="2" fontId="0" fillId="0" borderId="28" xfId="0" applyNumberFormat="1" applyBorder="1"/>
    <xf numFmtId="0" fontId="0" fillId="0" borderId="30" xfId="0" applyBorder="1"/>
    <xf numFmtId="0" fontId="0" fillId="0" borderId="31" xfId="0" applyBorder="1"/>
    <xf numFmtId="2" fontId="0" fillId="0" borderId="30" xfId="0" applyNumberFormat="1" applyBorder="1"/>
    <xf numFmtId="0" fontId="0" fillId="0" borderId="0" xfId="0" applyBorder="1"/>
    <xf numFmtId="0" fontId="0" fillId="0" borderId="32" xfId="0" applyBorder="1"/>
    <xf numFmtId="0" fontId="0" fillId="2" borderId="33" xfId="0" applyFill="1" applyBorder="1"/>
    <xf numFmtId="2" fontId="0" fillId="0" borderId="0" xfId="0" applyNumberFormat="1" applyBorder="1"/>
    <xf numFmtId="0" fontId="0" fillId="0" borderId="35" xfId="0" applyBorder="1"/>
    <xf numFmtId="0" fontId="0" fillId="0" borderId="36" xfId="0" applyBorder="1"/>
    <xf numFmtId="2" fontId="0" fillId="0" borderId="36" xfId="0" applyNumberFormat="1" applyBorder="1"/>
    <xf numFmtId="0" fontId="11" fillId="0" borderId="0" xfId="0" applyFont="1"/>
    <xf numFmtId="0" fontId="12" fillId="0" borderId="35" xfId="0" applyFont="1" applyBorder="1"/>
    <xf numFmtId="164" fontId="0" fillId="0" borderId="36" xfId="0" applyNumberFormat="1" applyBorder="1"/>
    <xf numFmtId="165" fontId="0" fillId="0" borderId="36" xfId="0" applyNumberFormat="1" applyBorder="1"/>
    <xf numFmtId="0" fontId="0" fillId="0" borderId="0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3" fillId="0" borderId="38" xfId="0" applyFont="1" applyBorder="1"/>
    <xf numFmtId="0" fontId="13" fillId="2" borderId="14" xfId="0" applyFont="1" applyFill="1" applyBorder="1"/>
    <xf numFmtId="0" fontId="13" fillId="0" borderId="7" xfId="0" applyFont="1" applyBorder="1"/>
    <xf numFmtId="0" fontId="13" fillId="2" borderId="8" xfId="0" applyFont="1" applyFill="1" applyBorder="1"/>
    <xf numFmtId="0" fontId="0" fillId="2" borderId="12" xfId="0" applyFill="1" applyBorder="1"/>
    <xf numFmtId="0" fontId="0" fillId="2" borderId="13" xfId="0" applyFill="1" applyBorder="1"/>
    <xf numFmtId="0" fontId="16" fillId="3" borderId="37" xfId="0" applyFont="1" applyFill="1" applyBorder="1"/>
    <xf numFmtId="0" fontId="13" fillId="3" borderId="14" xfId="0" applyFont="1" applyFill="1" applyBorder="1"/>
    <xf numFmtId="0" fontId="13" fillId="3" borderId="12" xfId="0" applyFont="1" applyFill="1" applyBorder="1"/>
    <xf numFmtId="0" fontId="0" fillId="2" borderId="3" xfId="0" applyFill="1" applyBorder="1"/>
    <xf numFmtId="0" fontId="16" fillId="3" borderId="38" xfId="0" applyFont="1" applyFill="1" applyBorder="1"/>
    <xf numFmtId="0" fontId="0" fillId="3" borderId="7" xfId="0" applyFill="1" applyBorder="1"/>
    <xf numFmtId="0" fontId="0" fillId="3" borderId="3" xfId="0" applyFill="1" applyBorder="1"/>
    <xf numFmtId="0" fontId="0" fillId="3" borderId="8" xfId="0" applyFill="1" applyBorder="1"/>
    <xf numFmtId="0" fontId="13" fillId="3" borderId="7" xfId="0" applyFont="1" applyFill="1" applyBorder="1"/>
    <xf numFmtId="0" fontId="13" fillId="3" borderId="8" xfId="0" applyFont="1" applyFill="1" applyBorder="1"/>
    <xf numFmtId="0" fontId="16" fillId="3" borderId="35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/>
    <xf numFmtId="0" fontId="10" fillId="2" borderId="32" xfId="0" applyFont="1" applyFill="1" applyBorder="1"/>
    <xf numFmtId="0" fontId="10" fillId="2" borderId="22" xfId="0" applyFont="1" applyFill="1" applyBorder="1"/>
    <xf numFmtId="0" fontId="10" fillId="2" borderId="34" xfId="0" applyFont="1" applyFill="1" applyBorder="1"/>
    <xf numFmtId="0" fontId="10" fillId="2" borderId="21" xfId="0" applyFont="1" applyFill="1" applyBorder="1"/>
    <xf numFmtId="0" fontId="0" fillId="2" borderId="22" xfId="0" applyFill="1" applyBorder="1"/>
    <xf numFmtId="2" fontId="0" fillId="2" borderId="21" xfId="0" applyNumberFormat="1" applyFill="1" applyBorder="1"/>
    <xf numFmtId="0" fontId="10" fillId="2" borderId="2" xfId="0" applyFont="1" applyFill="1" applyBorder="1"/>
    <xf numFmtId="0" fontId="10" fillId="2" borderId="23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0" fillId="2" borderId="9" xfId="0" applyNumberFormat="1" applyFill="1" applyBorder="1"/>
    <xf numFmtId="164" fontId="0" fillId="2" borderId="10" xfId="0" applyNumberFormat="1" applyFill="1" applyBorder="1"/>
    <xf numFmtId="164" fontId="0" fillId="2" borderId="11" xfId="0" applyNumberFormat="1" applyFill="1" applyBorder="1"/>
    <xf numFmtId="0" fontId="0" fillId="4" borderId="12" xfId="0" applyFill="1" applyBorder="1"/>
    <xf numFmtId="0" fontId="0" fillId="4" borderId="0" xfId="0" applyFill="1" applyBorder="1"/>
    <xf numFmtId="0" fontId="0" fillId="4" borderId="14" xfId="0" applyFill="1" applyBorder="1"/>
    <xf numFmtId="0" fontId="0" fillId="4" borderId="13" xfId="0" applyFill="1" applyBorder="1"/>
    <xf numFmtId="0" fontId="13" fillId="4" borderId="12" xfId="0" applyFont="1" applyFill="1" applyBorder="1"/>
    <xf numFmtId="0" fontId="13" fillId="4" borderId="37" xfId="0" applyFont="1" applyFill="1" applyBorder="1"/>
    <xf numFmtId="0" fontId="11" fillId="0" borderId="0" xfId="0" applyFont="1" applyBorder="1"/>
    <xf numFmtId="0" fontId="0" fillId="0" borderId="39" xfId="0" applyBorder="1"/>
    <xf numFmtId="0" fontId="0" fillId="0" borderId="33" xfId="0" applyBorder="1"/>
    <xf numFmtId="0" fontId="0" fillId="2" borderId="36" xfId="0" applyFill="1" applyBorder="1"/>
    <xf numFmtId="164" fontId="0" fillId="2" borderId="3" xfId="0" applyNumberFormat="1" applyFill="1" applyBorder="1"/>
    <xf numFmtId="165" fontId="0" fillId="2" borderId="3" xfId="0" applyNumberFormat="1" applyFill="1" applyBorder="1"/>
    <xf numFmtId="164" fontId="0" fillId="2" borderId="36" xfId="0" applyNumberFormat="1" applyFill="1" applyBorder="1"/>
    <xf numFmtId="2" fontId="0" fillId="0" borderId="0" xfId="0" applyNumberFormat="1"/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2" borderId="43" xfId="0" applyFill="1" applyBorder="1"/>
    <xf numFmtId="0" fontId="4" fillId="0" borderId="41" xfId="0" applyFont="1" applyBorder="1"/>
    <xf numFmtId="0" fontId="6" fillId="2" borderId="43" xfId="0" applyFont="1" applyFill="1" applyBorder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329779977502812"/>
          <c:y val="0.121119742975272"/>
          <c:w val="0.894288773903262"/>
          <c:h val="0.729218128670371"/>
        </c:manualLayout>
      </c:layout>
      <c:scatterChart>
        <c:scatterStyle val="smoothMarker"/>
        <c:ser>
          <c:idx val="0"/>
          <c:order val="0"/>
          <c:tx>
            <c:strRef>
              <c:f>[1]Sheet1!$I$11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yVal>
            <c:numRef>
              <c:f>[1]Sheet1!$O$9</c:f>
              <c:numCache>
                <c:formatCode>General</c:formatCode>
                <c:ptCount val="1"/>
              </c:numCache>
            </c:numRef>
          </c:yVal>
          <c:smooth val="1"/>
        </c:ser>
        <c:ser>
          <c:idx val="1"/>
          <c:order val="1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[1]Sheet1!$E$7:$F$7</c:f>
              <c:numCache>
                <c:formatCode>General</c:formatCode>
                <c:ptCount val="2"/>
                <c:pt idx="0">
                  <c:v>3.3</c:v>
                </c:pt>
                <c:pt idx="1">
                  <c:v>2.1</c:v>
                </c:pt>
              </c:numCache>
            </c:numRef>
          </c:xVal>
          <c:yVal>
            <c:numRef>
              <c:f>[1]Sheet1!$E$8:$F$8</c:f>
              <c:numCache>
                <c:formatCode>General</c:formatCode>
                <c:ptCount val="2"/>
                <c:pt idx="0">
                  <c:v>0.0</c:v>
                </c:pt>
                <c:pt idx="1">
                  <c:v>1.3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[1]Sheet1!$F$7:$G$7</c:f>
              <c:strCache>
                <c:ptCount val="1"/>
                <c:pt idx="0">
                  <c:v>2.1 2.1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[1]Sheet1!$F$7:$G$7</c:f>
              <c:numCache>
                <c:formatCode>General</c:formatCode>
                <c:ptCount val="2"/>
                <c:pt idx="0">
                  <c:v>2.1</c:v>
                </c:pt>
                <c:pt idx="1">
                  <c:v>2.1</c:v>
                </c:pt>
              </c:numCache>
            </c:numRef>
          </c:xVal>
          <c:yVal>
            <c:numRef>
              <c:f>[1]Sheet1!$F$8:$G$8</c:f>
              <c:numCache>
                <c:formatCode>General</c:formatCode>
                <c:ptCount val="2"/>
                <c:pt idx="0">
                  <c:v>1.3</c:v>
                </c:pt>
                <c:pt idx="1">
                  <c:v>2.1</c:v>
                </c:pt>
              </c:numCache>
            </c:numRef>
          </c:yVal>
          <c:smooth val="1"/>
        </c:ser>
        <c:ser>
          <c:idx val="3"/>
          <c:order val="3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[1]Sheet1!$G$7:$H$7</c:f>
              <c:numCache>
                <c:formatCode>General</c:formatCode>
                <c:ptCount val="2"/>
                <c:pt idx="0">
                  <c:v>2.1</c:v>
                </c:pt>
                <c:pt idx="1">
                  <c:v>1.4</c:v>
                </c:pt>
              </c:numCache>
            </c:numRef>
          </c:xVal>
          <c:yVal>
            <c:numRef>
              <c:f>[1]Sheet1!$G$8:$H$8</c:f>
              <c:numCache>
                <c:formatCode>General</c:formatCode>
                <c:ptCount val="2"/>
                <c:pt idx="0">
                  <c:v>2.1</c:v>
                </c:pt>
                <c:pt idx="1">
                  <c:v>3.5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[1]Sheet1!$H$7:$I$7</c:f>
              <c:strCache>
                <c:ptCount val="1"/>
                <c:pt idx="0">
                  <c:v>1.4 -2.1</c:v>
                </c:pt>
              </c:strCache>
            </c:strRef>
          </c:tx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[1]Sheet1!$H$7:$I$7</c:f>
              <c:numCache>
                <c:formatCode>General</c:formatCode>
                <c:ptCount val="2"/>
                <c:pt idx="0">
                  <c:v>1.4</c:v>
                </c:pt>
                <c:pt idx="1">
                  <c:v>-2.1</c:v>
                </c:pt>
              </c:numCache>
            </c:numRef>
          </c:xVal>
          <c:yVal>
            <c:numRef>
              <c:f>[1]Sheet1!$H$8:$I$8</c:f>
              <c:numCache>
                <c:formatCode>General</c:formatCode>
                <c:ptCount val="2"/>
                <c:pt idx="0">
                  <c:v>3.5</c:v>
                </c:pt>
                <c:pt idx="1">
                  <c:v>4.0</c:v>
                </c:pt>
              </c:numCache>
            </c:numRef>
          </c:yVal>
          <c:smooth val="1"/>
        </c:ser>
        <c:ser>
          <c:idx val="5"/>
          <c:order val="5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[1]Sheet1!$I$7:$J$7</c:f>
              <c:numCache>
                <c:formatCode>General</c:formatCode>
                <c:ptCount val="2"/>
                <c:pt idx="0">
                  <c:v>-2.1</c:v>
                </c:pt>
                <c:pt idx="1">
                  <c:v>-4.0</c:v>
                </c:pt>
              </c:numCache>
            </c:numRef>
          </c:xVal>
          <c:yVal>
            <c:numRef>
              <c:f>[1]Sheet1!$I$8:$J$8</c:f>
              <c:numCache>
                <c:formatCode>General</c:formatCode>
                <c:ptCount val="2"/>
                <c:pt idx="0">
                  <c:v>4.0</c:v>
                </c:pt>
                <c:pt idx="1">
                  <c:v>8.8</c:v>
                </c:pt>
              </c:numCache>
            </c:numRef>
          </c:yVal>
          <c:smooth val="1"/>
        </c:ser>
        <c:ser>
          <c:idx val="6"/>
          <c:order val="6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[1]Sheet1!$J$7:$K$7</c:f>
              <c:numCache>
                <c:formatCode>General</c:formatCode>
                <c:ptCount val="2"/>
                <c:pt idx="0">
                  <c:v>-4.0</c:v>
                </c:pt>
                <c:pt idx="1">
                  <c:v>11.8</c:v>
                </c:pt>
              </c:numCache>
            </c:numRef>
          </c:xVal>
          <c:yVal>
            <c:numRef>
              <c:f>[1]Sheet1!$J$8:$K$8</c:f>
              <c:numCache>
                <c:formatCode>General</c:formatCode>
                <c:ptCount val="2"/>
                <c:pt idx="0">
                  <c:v>8.8</c:v>
                </c:pt>
                <c:pt idx="1">
                  <c:v>8.8</c:v>
                </c:pt>
              </c:numCache>
            </c:numRef>
          </c:yVal>
          <c:smooth val="1"/>
        </c:ser>
        <c:ser>
          <c:idx val="7"/>
          <c:order val="7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[1]Sheet1!$K$7:$L$7</c:f>
              <c:numCache>
                <c:formatCode>General</c:formatCode>
                <c:ptCount val="2"/>
                <c:pt idx="0">
                  <c:v>11.8</c:v>
                </c:pt>
                <c:pt idx="1">
                  <c:v>11.8</c:v>
                </c:pt>
              </c:numCache>
            </c:numRef>
          </c:xVal>
          <c:yVal>
            <c:numRef>
              <c:f>[1]Sheet1!$K$8:$L$8</c:f>
              <c:numCache>
                <c:formatCode>General</c:formatCode>
                <c:ptCount val="2"/>
                <c:pt idx="0">
                  <c:v>8.8</c:v>
                </c:pt>
                <c:pt idx="1">
                  <c:v>6.5</c:v>
                </c:pt>
              </c:numCache>
            </c:numRef>
          </c:yVal>
          <c:smooth val="1"/>
        </c:ser>
        <c:ser>
          <c:idx val="8"/>
          <c:order val="8"/>
          <c:marker>
            <c:symbol val="none"/>
          </c:marker>
          <c:xVal>
            <c:numRef>
              <c:f>[1]Sheet1!$L$7:$M$7</c:f>
              <c:numCache>
                <c:formatCode>General</c:formatCode>
                <c:ptCount val="2"/>
                <c:pt idx="0">
                  <c:v>11.8</c:v>
                </c:pt>
              </c:numCache>
            </c:numRef>
          </c:xVal>
          <c:yVal>
            <c:numRef>
              <c:f>[1]Sheet1!$L$8:$M$8</c:f>
              <c:numCache>
                <c:formatCode>General</c:formatCode>
                <c:ptCount val="2"/>
                <c:pt idx="0">
                  <c:v>6.5</c:v>
                </c:pt>
              </c:numCache>
            </c:numRef>
          </c:yVal>
          <c:smooth val="1"/>
        </c:ser>
        <c:ser>
          <c:idx val="9"/>
          <c:order val="9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[1]Sheet1!$F$10:$G$10</c:f>
              <c:numCache>
                <c:formatCode>General</c:formatCode>
                <c:ptCount val="2"/>
                <c:pt idx="0">
                  <c:v>51.8</c:v>
                </c:pt>
                <c:pt idx="1">
                  <c:v>63.0</c:v>
                </c:pt>
              </c:numCache>
            </c:numRef>
          </c:xVal>
          <c:yVal>
            <c:numRef>
              <c:f>[1]Sheet1!$F$11:$G$11</c:f>
              <c:numCache>
                <c:formatCode>General</c:formatCode>
                <c:ptCount val="2"/>
                <c:pt idx="0">
                  <c:v>6.5</c:v>
                </c:pt>
                <c:pt idx="1">
                  <c:v>9.7</c:v>
                </c:pt>
              </c:numCache>
            </c:numRef>
          </c:yVal>
          <c:smooth val="1"/>
        </c:ser>
        <c:ser>
          <c:idx val="10"/>
          <c:order val="10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[1]Sheet1!$H$10:$I$10</c:f>
              <c:numCache>
                <c:formatCode>General</c:formatCode>
                <c:ptCount val="2"/>
                <c:pt idx="0">
                  <c:v>72.6</c:v>
                </c:pt>
                <c:pt idx="1">
                  <c:v>68.0</c:v>
                </c:pt>
              </c:numCache>
            </c:numRef>
          </c:xVal>
          <c:yVal>
            <c:numRef>
              <c:f>[1]Sheet1!$H$11:$I$11</c:f>
              <c:numCache>
                <c:formatCode>General</c:formatCode>
                <c:ptCount val="2"/>
                <c:pt idx="0">
                  <c:v>10.6</c:v>
                </c:pt>
                <c:pt idx="1">
                  <c:v>3.5</c:v>
                </c:pt>
              </c:numCache>
            </c:numRef>
          </c:yVal>
          <c:smooth val="1"/>
        </c:ser>
        <c:ser>
          <c:idx val="11"/>
          <c:order val="11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[1]Sheet1!$I$10:$J$10</c:f>
              <c:numCache>
                <c:formatCode>General</c:formatCode>
                <c:ptCount val="2"/>
                <c:pt idx="0">
                  <c:v>68.0</c:v>
                </c:pt>
                <c:pt idx="1">
                  <c:v>71.0</c:v>
                </c:pt>
              </c:numCache>
            </c:numRef>
          </c:xVal>
          <c:yVal>
            <c:numRef>
              <c:f>[1]Sheet1!$I$11:$J$11</c:f>
              <c:numCache>
                <c:formatCode>General</c:formatCode>
                <c:ptCount val="2"/>
                <c:pt idx="0">
                  <c:v>3.5</c:v>
                </c:pt>
                <c:pt idx="1">
                  <c:v>2.8</c:v>
                </c:pt>
              </c:numCache>
            </c:numRef>
          </c:yVal>
          <c:smooth val="1"/>
        </c:ser>
        <c:ser>
          <c:idx val="12"/>
          <c:order val="12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[1]Sheet1!$I$10:$L$10</c:f>
              <c:numCache>
                <c:formatCode>General</c:formatCode>
                <c:ptCount val="4"/>
                <c:pt idx="0">
                  <c:v>68.0</c:v>
                </c:pt>
                <c:pt idx="1">
                  <c:v>71.0</c:v>
                </c:pt>
                <c:pt idx="2">
                  <c:v>71.0</c:v>
                </c:pt>
                <c:pt idx="3">
                  <c:v>68.9</c:v>
                </c:pt>
              </c:numCache>
            </c:numRef>
          </c:xVal>
          <c:yVal>
            <c:numRef>
              <c:f>[1]Sheet1!$I$11:$L$11</c:f>
              <c:numCache>
                <c:formatCode>General</c:formatCode>
                <c:ptCount val="4"/>
                <c:pt idx="0">
                  <c:v>3.5</c:v>
                </c:pt>
                <c:pt idx="1">
                  <c:v>2.8</c:v>
                </c:pt>
                <c:pt idx="2">
                  <c:v>1.3</c:v>
                </c:pt>
                <c:pt idx="3">
                  <c:v>0.0</c:v>
                </c:pt>
              </c:numCache>
            </c:numRef>
          </c:yVal>
          <c:smooth val="1"/>
        </c:ser>
        <c:ser>
          <c:idx val="15"/>
          <c:order val="13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[1]Sheet1!$E$14:$F$14</c:f>
              <c:numCache>
                <c:formatCode>General</c:formatCode>
                <c:ptCount val="2"/>
                <c:pt idx="0">
                  <c:v>-0.8</c:v>
                </c:pt>
                <c:pt idx="1">
                  <c:v>-0.8</c:v>
                </c:pt>
              </c:numCache>
            </c:numRef>
          </c:xVal>
          <c:yVal>
            <c:numRef>
              <c:f>[1]Sheet1!$E$15:$F$15</c:f>
              <c:numCache>
                <c:formatCode>General</c:formatCode>
                <c:ptCount val="2"/>
                <c:pt idx="0">
                  <c:v>8.8</c:v>
                </c:pt>
                <c:pt idx="1">
                  <c:v>10.0</c:v>
                </c:pt>
              </c:numCache>
            </c:numRef>
          </c:yVal>
          <c:smooth val="1"/>
        </c:ser>
        <c:ser>
          <c:idx val="16"/>
          <c:order val="14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[1]Sheet1!$F$14:$G$14</c:f>
              <c:numCache>
                <c:formatCode>General</c:formatCode>
                <c:ptCount val="2"/>
                <c:pt idx="0">
                  <c:v>-0.8</c:v>
                </c:pt>
                <c:pt idx="1">
                  <c:v>2.0</c:v>
                </c:pt>
              </c:numCache>
            </c:numRef>
          </c:xVal>
          <c:yVal>
            <c:numRef>
              <c:f>[1]Sheet1!$F$15:$G$15</c:f>
              <c:numCache>
                <c:formatCode>General</c:formatCode>
                <c:ptCount val="2"/>
                <c:pt idx="0">
                  <c:v>10.0</c:v>
                </c:pt>
                <c:pt idx="1">
                  <c:v>10.0</c:v>
                </c:pt>
              </c:numCache>
            </c:numRef>
          </c:yVal>
          <c:smooth val="1"/>
        </c:ser>
        <c:ser>
          <c:idx val="17"/>
          <c:order val="15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[1]Sheet1!$G$14:$H$14</c:f>
              <c:numCache>
                <c:formatCode>General</c:formatCode>
                <c:ptCount val="2"/>
                <c:pt idx="0">
                  <c:v>2.0</c:v>
                </c:pt>
                <c:pt idx="1">
                  <c:v>2.0</c:v>
                </c:pt>
              </c:numCache>
            </c:numRef>
          </c:xVal>
          <c:yVal>
            <c:numRef>
              <c:f>[1]Sheet1!$G$15:$H$15</c:f>
              <c:numCache>
                <c:formatCode>General</c:formatCode>
                <c:ptCount val="2"/>
                <c:pt idx="0">
                  <c:v>10.0</c:v>
                </c:pt>
                <c:pt idx="1">
                  <c:v>12.2</c:v>
                </c:pt>
              </c:numCache>
            </c:numRef>
          </c:yVal>
          <c:smooth val="1"/>
        </c:ser>
        <c:ser>
          <c:idx val="18"/>
          <c:order val="16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[1]Sheet1!$H$14:$I$14</c:f>
              <c:numCache>
                <c:formatCode>General</c:formatCode>
                <c:ptCount val="2"/>
                <c:pt idx="0">
                  <c:v>2.0</c:v>
                </c:pt>
                <c:pt idx="1">
                  <c:v>2.9</c:v>
                </c:pt>
              </c:numCache>
            </c:numRef>
          </c:xVal>
          <c:yVal>
            <c:numRef>
              <c:f>[1]Sheet1!$H$15:$I$15</c:f>
              <c:numCache>
                <c:formatCode>General</c:formatCode>
                <c:ptCount val="2"/>
                <c:pt idx="0">
                  <c:v>12.2</c:v>
                </c:pt>
                <c:pt idx="1">
                  <c:v>12.2</c:v>
                </c:pt>
              </c:numCache>
            </c:numRef>
          </c:yVal>
          <c:smooth val="1"/>
        </c:ser>
        <c:ser>
          <c:idx val="19"/>
          <c:order val="17"/>
          <c:marker>
            <c:symbol val="none"/>
          </c:marker>
          <c:yVal>
            <c:numLit>
              <c:formatCode>General</c:formatCode>
              <c:ptCount val="1"/>
              <c:pt idx="0">
                <c:v>1.0</c:v>
              </c:pt>
            </c:numLit>
          </c:yVal>
          <c:smooth val="1"/>
        </c:ser>
        <c:ser>
          <c:idx val="20"/>
          <c:order val="18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[1]Sheet1!$I$14:$J$14</c:f>
              <c:numCache>
                <c:formatCode>General</c:formatCode>
                <c:ptCount val="2"/>
                <c:pt idx="0">
                  <c:v>2.9</c:v>
                </c:pt>
                <c:pt idx="1">
                  <c:v>4.0</c:v>
                </c:pt>
              </c:numCache>
            </c:numRef>
          </c:xVal>
          <c:yVal>
            <c:numRef>
              <c:f>[1]Sheet1!$I$15:$J$15</c:f>
              <c:numCache>
                <c:formatCode>General</c:formatCode>
                <c:ptCount val="2"/>
                <c:pt idx="0">
                  <c:v>12.2</c:v>
                </c:pt>
                <c:pt idx="1">
                  <c:v>16.8</c:v>
                </c:pt>
              </c:numCache>
            </c:numRef>
          </c:yVal>
          <c:smooth val="1"/>
        </c:ser>
        <c:ser>
          <c:idx val="21"/>
          <c:order val="19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[1]Sheet1!$J$14:$K$14</c:f>
              <c:numCache>
                <c:formatCode>General</c:formatCode>
                <c:ptCount val="2"/>
                <c:pt idx="0">
                  <c:v>4.0</c:v>
                </c:pt>
                <c:pt idx="1">
                  <c:v>6.9</c:v>
                </c:pt>
              </c:numCache>
            </c:numRef>
          </c:xVal>
          <c:yVal>
            <c:numRef>
              <c:f>[1]Sheet1!$J$15:$K$15</c:f>
              <c:numCache>
                <c:formatCode>General</c:formatCode>
                <c:ptCount val="2"/>
                <c:pt idx="0">
                  <c:v>16.8</c:v>
                </c:pt>
                <c:pt idx="1">
                  <c:v>17.5</c:v>
                </c:pt>
              </c:numCache>
            </c:numRef>
          </c:yVal>
          <c:smooth val="1"/>
        </c:ser>
        <c:ser>
          <c:idx val="22"/>
          <c:order val="20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[1]Sheet1!$K$14:$L$14</c:f>
              <c:numCache>
                <c:formatCode>General</c:formatCode>
                <c:ptCount val="2"/>
                <c:pt idx="0">
                  <c:v>6.9</c:v>
                </c:pt>
                <c:pt idx="1">
                  <c:v>8.0</c:v>
                </c:pt>
              </c:numCache>
            </c:numRef>
          </c:xVal>
          <c:yVal>
            <c:numRef>
              <c:f>[1]Sheet1!$K$15:$L$15</c:f>
              <c:numCache>
                <c:formatCode>General</c:formatCode>
                <c:ptCount val="2"/>
                <c:pt idx="0">
                  <c:v>17.5</c:v>
                </c:pt>
                <c:pt idx="1">
                  <c:v>14.2</c:v>
                </c:pt>
              </c:numCache>
            </c:numRef>
          </c:yVal>
          <c:smooth val="1"/>
        </c:ser>
        <c:ser>
          <c:idx val="14"/>
          <c:order val="21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[1]Sheet1!$E$10:$F$10</c:f>
              <c:numCache>
                <c:formatCode>General</c:formatCode>
                <c:ptCount val="2"/>
                <c:pt idx="0">
                  <c:v>11.8</c:v>
                </c:pt>
                <c:pt idx="1">
                  <c:v>51.8</c:v>
                </c:pt>
              </c:numCache>
            </c:numRef>
          </c:xVal>
          <c:yVal>
            <c:numRef>
              <c:f>[1]Sheet1!$E$11:$F$11</c:f>
              <c:numCache>
                <c:formatCode>General</c:formatCode>
                <c:ptCount val="2"/>
                <c:pt idx="0">
                  <c:v>6.5</c:v>
                </c:pt>
                <c:pt idx="1">
                  <c:v>6.5</c:v>
                </c:pt>
              </c:numCache>
            </c:numRef>
          </c:yVal>
          <c:smooth val="1"/>
        </c:ser>
        <c:ser>
          <c:idx val="23"/>
          <c:order val="22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[1]Sheet1!$E$17:$F$17</c:f>
              <c:numCache>
                <c:formatCode>General</c:formatCode>
                <c:ptCount val="2"/>
                <c:pt idx="0">
                  <c:v>8.0</c:v>
                </c:pt>
                <c:pt idx="1">
                  <c:v>12.4</c:v>
                </c:pt>
              </c:numCache>
            </c:numRef>
          </c:xVal>
          <c:yVal>
            <c:numRef>
              <c:f>[1]Sheet1!$E$18:$F$18</c:f>
              <c:numCache>
                <c:formatCode>General</c:formatCode>
                <c:ptCount val="2"/>
                <c:pt idx="0">
                  <c:v>14.2</c:v>
                </c:pt>
                <c:pt idx="1">
                  <c:v>14.2</c:v>
                </c:pt>
              </c:numCache>
            </c:numRef>
          </c:yVal>
          <c:smooth val="1"/>
        </c:ser>
        <c:ser>
          <c:idx val="24"/>
          <c:order val="23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[1]Sheet1!$F$17:$G$17</c:f>
              <c:numCache>
                <c:formatCode>General</c:formatCode>
                <c:ptCount val="2"/>
                <c:pt idx="0">
                  <c:v>12.4</c:v>
                </c:pt>
                <c:pt idx="1">
                  <c:v>11.9</c:v>
                </c:pt>
              </c:numCache>
            </c:numRef>
          </c:xVal>
          <c:yVal>
            <c:numRef>
              <c:f>[1]Sheet1!$F$18:$G$18</c:f>
              <c:numCache>
                <c:formatCode>General</c:formatCode>
                <c:ptCount val="2"/>
                <c:pt idx="0">
                  <c:v>14.2</c:v>
                </c:pt>
                <c:pt idx="1">
                  <c:v>13.3</c:v>
                </c:pt>
              </c:numCache>
            </c:numRef>
          </c:yVal>
          <c:smooth val="1"/>
        </c:ser>
        <c:ser>
          <c:idx val="25"/>
          <c:order val="24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[1]Sheet1!$G$17:$H$17</c:f>
              <c:numCache>
                <c:formatCode>General</c:formatCode>
                <c:ptCount val="2"/>
                <c:pt idx="0">
                  <c:v>11.9</c:v>
                </c:pt>
                <c:pt idx="1">
                  <c:v>12.3</c:v>
                </c:pt>
              </c:numCache>
            </c:numRef>
          </c:xVal>
          <c:yVal>
            <c:numRef>
              <c:f>[1]Sheet1!$G$18:$H$18</c:f>
              <c:numCache>
                <c:formatCode>General</c:formatCode>
                <c:ptCount val="2"/>
                <c:pt idx="0">
                  <c:v>13.3</c:v>
                </c:pt>
                <c:pt idx="1">
                  <c:v>10.0</c:v>
                </c:pt>
              </c:numCache>
            </c:numRef>
          </c:yVal>
          <c:smooth val="1"/>
        </c:ser>
        <c:ser>
          <c:idx val="26"/>
          <c:order val="25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[1]Sheet1!$H$17:$I$17</c:f>
              <c:numCache>
                <c:formatCode>General</c:formatCode>
                <c:ptCount val="2"/>
                <c:pt idx="0">
                  <c:v>12.3</c:v>
                </c:pt>
                <c:pt idx="1">
                  <c:v>11.8</c:v>
                </c:pt>
              </c:numCache>
            </c:numRef>
          </c:xVal>
          <c:yVal>
            <c:numRef>
              <c:f>[1]Sheet1!$H$18:$I$18</c:f>
              <c:numCache>
                <c:formatCode>General</c:formatCode>
                <c:ptCount val="2"/>
                <c:pt idx="0">
                  <c:v>10.0</c:v>
                </c:pt>
                <c:pt idx="1">
                  <c:v>10.0</c:v>
                </c:pt>
              </c:numCache>
            </c:numRef>
          </c:yVal>
          <c:smooth val="1"/>
        </c:ser>
        <c:ser>
          <c:idx val="27"/>
          <c:order val="26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[1]Sheet1!$I$17:$J$17</c:f>
              <c:numCache>
                <c:formatCode>General</c:formatCode>
                <c:ptCount val="2"/>
                <c:pt idx="0">
                  <c:v>11.8</c:v>
                </c:pt>
                <c:pt idx="1">
                  <c:v>11.8</c:v>
                </c:pt>
              </c:numCache>
            </c:numRef>
          </c:xVal>
          <c:yVal>
            <c:numRef>
              <c:f>[1]Sheet1!$I$18:$J$18</c:f>
              <c:numCache>
                <c:formatCode>General</c:formatCode>
                <c:ptCount val="2"/>
                <c:pt idx="0">
                  <c:v>10.0</c:v>
                </c:pt>
                <c:pt idx="1">
                  <c:v>8.8</c:v>
                </c:pt>
              </c:numCache>
            </c:numRef>
          </c:yVal>
          <c:smooth val="1"/>
        </c:ser>
        <c:ser>
          <c:idx val="28"/>
          <c:order val="27"/>
          <c:spPr>
            <a:ln w="25400" cap="flat" cmpd="sng" algn="ctr">
              <a:solidFill>
                <a:schemeClr val="dk1"/>
              </a:solidFill>
              <a:prstDash val="solid"/>
            </a:ln>
            <a:effectLst/>
          </c:spPr>
          <c:marker>
            <c:symbol val="none"/>
          </c:marker>
          <c:xVal>
            <c:numRef>
              <c:f>[1]Sheet1!$G$10:$H$10</c:f>
              <c:numCache>
                <c:formatCode>General</c:formatCode>
                <c:ptCount val="2"/>
                <c:pt idx="0">
                  <c:v>63.0</c:v>
                </c:pt>
                <c:pt idx="1">
                  <c:v>72.6</c:v>
                </c:pt>
              </c:numCache>
            </c:numRef>
          </c:xVal>
          <c:yVal>
            <c:numRef>
              <c:f>[1]Sheet1!$G$11:$H$11</c:f>
              <c:numCache>
                <c:formatCode>General</c:formatCode>
                <c:ptCount val="2"/>
                <c:pt idx="0">
                  <c:v>9.7</c:v>
                </c:pt>
                <c:pt idx="1">
                  <c:v>10.6</c:v>
                </c:pt>
              </c:numCache>
            </c:numRef>
          </c:yVal>
          <c:smooth val="1"/>
        </c:ser>
        <c:ser>
          <c:idx val="13"/>
          <c:order val="28"/>
          <c:tx>
            <c:v>da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Dybgange!$R$2:$S$2</c:f>
              <c:numCache>
                <c:formatCode>General</c:formatCode>
                <c:ptCount val="2"/>
                <c:pt idx="0">
                  <c:v>0.0</c:v>
                </c:pt>
                <c:pt idx="1">
                  <c:v>0.0</c:v>
                </c:pt>
              </c:numCache>
            </c:numRef>
          </c:xVal>
          <c:yVal>
            <c:numRef>
              <c:f>Dybgange!$R$3:$S$3</c:f>
              <c:numCache>
                <c:formatCode>0.00</c:formatCode>
                <c:ptCount val="2"/>
                <c:pt idx="0" formatCode="General">
                  <c:v>0.0</c:v>
                </c:pt>
                <c:pt idx="1">
                  <c:v>3.933646168340507</c:v>
                </c:pt>
              </c:numCache>
            </c:numRef>
          </c:yVal>
          <c:smooth val="1"/>
        </c:ser>
        <c:ser>
          <c:idx val="29"/>
          <c:order val="29"/>
          <c:tx>
            <c:v>df</c:v>
          </c:tx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Dybgange!$U$2:$V$2</c:f>
              <c:numCache>
                <c:formatCode>General</c:formatCode>
                <c:ptCount val="2"/>
                <c:pt idx="0">
                  <c:v>68.0</c:v>
                </c:pt>
                <c:pt idx="1">
                  <c:v>68.0</c:v>
                </c:pt>
              </c:numCache>
            </c:numRef>
          </c:xVal>
          <c:yVal>
            <c:numRef>
              <c:f>Dybgange!$U$3:$V$3</c:f>
              <c:numCache>
                <c:formatCode>0.00</c:formatCode>
                <c:ptCount val="2"/>
                <c:pt idx="0" formatCode="General">
                  <c:v>0.0</c:v>
                </c:pt>
                <c:pt idx="1">
                  <c:v>2.496498404112864</c:v>
                </c:pt>
              </c:numCache>
            </c:numRef>
          </c:yVal>
          <c:smooth val="1"/>
        </c:ser>
        <c:ser>
          <c:idx val="30"/>
          <c:order val="30"/>
          <c:tx>
            <c:v>V-L</c:v>
          </c:tx>
          <c:marker>
            <c:symbol val="none"/>
          </c:marker>
          <c:xVal>
            <c:numRef>
              <c:f>(Dybgange!$S$2,Dybgange!$V$2)</c:f>
              <c:numCache>
                <c:formatCode>General</c:formatCode>
                <c:ptCount val="2"/>
                <c:pt idx="0">
                  <c:v>0.0</c:v>
                </c:pt>
                <c:pt idx="1">
                  <c:v>68.0</c:v>
                </c:pt>
              </c:numCache>
            </c:numRef>
          </c:xVal>
          <c:yVal>
            <c:numRef>
              <c:f>(Dybgange!$S$3,Dybgange!$V$3)</c:f>
              <c:numCache>
                <c:formatCode>0.00</c:formatCode>
                <c:ptCount val="2"/>
                <c:pt idx="0">
                  <c:v>3.933646168340507</c:v>
                </c:pt>
                <c:pt idx="1">
                  <c:v>2.496498404112864</c:v>
                </c:pt>
              </c:numCache>
            </c:numRef>
          </c:yVal>
          <c:smooth val="1"/>
        </c:ser>
        <c:axId val="521939160"/>
        <c:axId val="521942200"/>
      </c:scatterChart>
      <c:valAx>
        <c:axId val="521939160"/>
        <c:scaling>
          <c:orientation val="minMax"/>
        </c:scaling>
        <c:axPos val="b"/>
        <c:minorTickMark val="in"/>
        <c:tickLblPos val="nextTo"/>
        <c:crossAx val="521942200"/>
        <c:crosses val="autoZero"/>
        <c:crossBetween val="midCat"/>
      </c:valAx>
      <c:valAx>
        <c:axId val="521942200"/>
        <c:scaling>
          <c:orientation val="minMax"/>
        </c:scaling>
        <c:axPos val="l"/>
        <c:majorGridlines/>
        <c:numFmt formatCode="General" sourceLinked="1"/>
        <c:minorTickMark val="in"/>
        <c:tickLblPos val="nextTo"/>
        <c:crossAx val="521939160"/>
        <c:crosses val="autoZero"/>
        <c:crossBetween val="midCat"/>
      </c:valAx>
      <c:spPr>
        <a:noFill/>
        <a:ln w="25400">
          <a:noFill/>
        </a:ln>
      </c:spPr>
    </c:plotArea>
    <c:plotVisOnly val="1"/>
  </c:chart>
  <c:printSettings>
    <c:headerFooter/>
    <c:pageMargins b="0.75" l="0.7" r="0.7" t="0.75" header="0.3" footer="0.3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2"/>
  <c:chart>
    <c:plotArea>
      <c:layout>
        <c:manualLayout>
          <c:layoutTarget val="inner"/>
          <c:xMode val="edge"/>
          <c:yMode val="edge"/>
          <c:x val="0.0666040132080264"/>
          <c:y val="0.0688141866882024"/>
          <c:w val="0.75439183811701"/>
          <c:h val="0.905106669358638"/>
        </c:manualLayout>
      </c:layout>
      <c:scatterChart>
        <c:scatterStyle val="smoothMarker"/>
        <c:ser>
          <c:idx val="2"/>
          <c:order val="0"/>
          <c:tx>
            <c:strRef>
              <c:f>'GZ kurve og IMO stabilitetskrav'!$B$9</c:f>
              <c:strCache>
                <c:ptCount val="1"/>
                <c:pt idx="0">
                  <c:v>GZ</c:v>
                </c:pt>
              </c:strCache>
            </c:strRef>
          </c:tx>
          <c:marker>
            <c:symbol val="none"/>
          </c:marker>
          <c:xVal>
            <c:numRef>
              <c:f>'GZ kurve og IMO stabilitetskrav'!$C$6:$J$6</c:f>
              <c:numCache>
                <c:formatCode>General</c:formatCode>
                <c:ptCount val="8"/>
                <c:pt idx="0">
                  <c:v>0.0</c:v>
                </c:pt>
                <c:pt idx="1">
                  <c:v>10.0</c:v>
                </c:pt>
                <c:pt idx="2">
                  <c:v>20.0</c:v>
                </c:pt>
                <c:pt idx="3">
                  <c:v>30.0</c:v>
                </c:pt>
                <c:pt idx="4">
                  <c:v>45.0</c:v>
                </c:pt>
                <c:pt idx="5">
                  <c:v>60.0</c:v>
                </c:pt>
                <c:pt idx="6">
                  <c:v>75.0</c:v>
                </c:pt>
                <c:pt idx="7">
                  <c:v>90.0</c:v>
                </c:pt>
              </c:numCache>
            </c:numRef>
          </c:xVal>
          <c:yVal>
            <c:numRef>
              <c:f>'GZ kurve og IMO stabilitetskrav'!$C$9:$J$9</c:f>
              <c:numCache>
                <c:formatCode>0.000</c:formatCode>
                <c:ptCount val="8"/>
                <c:pt idx="0">
                  <c:v>0.0</c:v>
                </c:pt>
                <c:pt idx="1">
                  <c:v>0.13237702958218</c:v>
                </c:pt>
                <c:pt idx="2">
                  <c:v>0.321035695046271</c:v>
                </c:pt>
                <c:pt idx="3">
                  <c:v>0.622370612886328</c:v>
                </c:pt>
                <c:pt idx="4">
                  <c:v>0.688327299725565</c:v>
                </c:pt>
                <c:pt idx="5">
                  <c:v>0.470323804613305</c:v>
                </c:pt>
                <c:pt idx="6">
                  <c:v>0.0607277508244236</c:v>
                </c:pt>
                <c:pt idx="7">
                  <c:v>-0.415258774227344</c:v>
                </c:pt>
              </c:numCache>
            </c:numRef>
          </c:yVal>
          <c:smooth val="1"/>
        </c:ser>
        <c:ser>
          <c:idx val="0"/>
          <c:order val="1"/>
          <c:tx>
            <c:v>GMt</c:v>
          </c:tx>
          <c:marker>
            <c:symbol val="none"/>
          </c:marker>
          <c:xVal>
            <c:numRef>
              <c:f>'GZ kurve og IMO stabilitetskrav'!$C$13:$D$13</c:f>
              <c:numCache>
                <c:formatCode>General</c:formatCode>
                <c:ptCount val="2"/>
                <c:pt idx="0">
                  <c:v>0.0</c:v>
                </c:pt>
                <c:pt idx="1">
                  <c:v>57.3</c:v>
                </c:pt>
              </c:numCache>
            </c:numRef>
          </c:xVal>
          <c:yVal>
            <c:numRef>
              <c:f>'GZ kurve og IMO stabilitetskrav'!$C$14:$D$14</c:f>
              <c:numCache>
                <c:formatCode>0.00</c:formatCode>
                <c:ptCount val="2"/>
                <c:pt idx="0" formatCode="General">
                  <c:v>0.0</c:v>
                </c:pt>
                <c:pt idx="1">
                  <c:v>0.704741225772656</c:v>
                </c:pt>
              </c:numCache>
            </c:numRef>
          </c:yVal>
          <c:smooth val="1"/>
        </c:ser>
        <c:ser>
          <c:idx val="1"/>
          <c:order val="2"/>
          <c:tx>
            <c:v>57,3</c:v>
          </c:tx>
          <c:spPr>
            <a:ln w="19050">
              <a:prstDash val="dash"/>
            </a:ln>
          </c:spPr>
          <c:marker>
            <c:symbol val="none"/>
          </c:marker>
          <c:xVal>
            <c:numRef>
              <c:f>'GZ kurve og IMO stabilitetskrav'!$G$13:$H$13</c:f>
              <c:numCache>
                <c:formatCode>General</c:formatCode>
                <c:ptCount val="2"/>
                <c:pt idx="0">
                  <c:v>57.3</c:v>
                </c:pt>
                <c:pt idx="1">
                  <c:v>57.3</c:v>
                </c:pt>
              </c:numCache>
            </c:numRef>
          </c:xVal>
          <c:yVal>
            <c:numRef>
              <c:f>'GZ kurve og IMO stabilitetskrav'!$G$14:$H$14</c:f>
              <c:numCache>
                <c:formatCode>0.00</c:formatCode>
                <c:ptCount val="2"/>
                <c:pt idx="0">
                  <c:v>0.704741225772656</c:v>
                </c:pt>
                <c:pt idx="1">
                  <c:v>0.0</c:v>
                </c:pt>
              </c:numCache>
            </c:numRef>
          </c:yVal>
          <c:smooth val="1"/>
        </c:ser>
        <c:ser>
          <c:idx val="3"/>
          <c:order val="3"/>
          <c:tx>
            <c:v>IMO 30</c:v>
          </c:tx>
          <c:marker>
            <c:symbol val="none"/>
          </c:marker>
          <c:xVal>
            <c:numRef>
              <c:f>'GZ kurve og IMO stabilitetskrav'!$B$17:$C$17</c:f>
              <c:numCache>
                <c:formatCode>General</c:formatCode>
                <c:ptCount val="2"/>
                <c:pt idx="0">
                  <c:v>30.0</c:v>
                </c:pt>
                <c:pt idx="1">
                  <c:v>30.0</c:v>
                </c:pt>
              </c:numCache>
            </c:numRef>
          </c:xVal>
          <c:yVal>
            <c:numRef>
              <c:f>'GZ kurve og IMO stabilitetskrav'!$B$18:$C$18</c:f>
              <c:numCache>
                <c:formatCode>General</c:formatCode>
                <c:ptCount val="2"/>
                <c:pt idx="0" formatCode="0.00">
                  <c:v>0.622370612886328</c:v>
                </c:pt>
                <c:pt idx="1">
                  <c:v>0.0</c:v>
                </c:pt>
              </c:numCache>
            </c:numRef>
          </c:yVal>
          <c:smooth val="1"/>
        </c:ser>
        <c:ser>
          <c:idx val="4"/>
          <c:order val="4"/>
          <c:tx>
            <c:v>IMO 40</c:v>
          </c:tx>
          <c:marker>
            <c:symbol val="none"/>
          </c:marker>
          <c:xVal>
            <c:numRef>
              <c:f>'GZ kurve og IMO stabilitetskrav'!$F$17:$G$17</c:f>
              <c:numCache>
                <c:formatCode>General</c:formatCode>
                <c:ptCount val="2"/>
                <c:pt idx="0">
                  <c:v>40.0</c:v>
                </c:pt>
                <c:pt idx="1">
                  <c:v>40.0</c:v>
                </c:pt>
              </c:numCache>
            </c:numRef>
          </c:xVal>
          <c:yVal>
            <c:numRef>
              <c:f>'GZ kurve og IMO stabilitetskrav'!$F$18:$G$18</c:f>
              <c:numCache>
                <c:formatCode>General</c:formatCode>
                <c:ptCount val="2"/>
                <c:pt idx="0" formatCode="0.00">
                  <c:v>0.688327299725565</c:v>
                </c:pt>
                <c:pt idx="1">
                  <c:v>0.0</c:v>
                </c:pt>
              </c:numCache>
            </c:numRef>
          </c:yVal>
          <c:smooth val="1"/>
        </c:ser>
        <c:ser>
          <c:idx val="5"/>
          <c:order val="5"/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'GZ kurve og IMO stabilitetskrav'!$P$4:$Q$4</c:f>
              <c:numCache>
                <c:formatCode>General</c:formatCode>
                <c:ptCount val="2"/>
                <c:pt idx="0">
                  <c:v>0.0</c:v>
                </c:pt>
                <c:pt idx="1">
                  <c:v>10.0</c:v>
                </c:pt>
              </c:numCache>
            </c:numRef>
          </c:xVal>
          <c:yVal>
            <c:numRef>
              <c:f>'GZ kurve og IMO stabilitetskrav'!$P$5:$Q$5</c:f>
              <c:numCache>
                <c:formatCode>0.000</c:formatCode>
                <c:ptCount val="2"/>
                <c:pt idx="0" formatCode="General">
                  <c:v>0.0</c:v>
                </c:pt>
                <c:pt idx="1">
                  <c:v>0.13237702958218</c:v>
                </c:pt>
              </c:numCache>
            </c:numRef>
          </c:yVal>
          <c:smooth val="1"/>
        </c:ser>
        <c:ser>
          <c:idx val="6"/>
          <c:order val="6"/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'GZ kurve og IMO stabilitetskrav'!$P$9:$Q$9</c:f>
              <c:numCache>
                <c:formatCode>General</c:formatCode>
                <c:ptCount val="2"/>
                <c:pt idx="0">
                  <c:v>10.0</c:v>
                </c:pt>
                <c:pt idx="1">
                  <c:v>20.0</c:v>
                </c:pt>
              </c:numCache>
            </c:numRef>
          </c:xVal>
          <c:yVal>
            <c:numRef>
              <c:f>'GZ kurve og IMO stabilitetskrav'!$P$10:$Q$10</c:f>
              <c:numCache>
                <c:formatCode>0.000</c:formatCode>
                <c:ptCount val="2"/>
                <c:pt idx="0">
                  <c:v>0.13237702958218</c:v>
                </c:pt>
                <c:pt idx="1">
                  <c:v>0.321035695046271</c:v>
                </c:pt>
              </c:numCache>
            </c:numRef>
          </c:yVal>
          <c:smooth val="1"/>
        </c:ser>
        <c:ser>
          <c:idx val="7"/>
          <c:order val="7"/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'GZ kurve og IMO stabilitetskrav'!$P$15:$Q$15</c:f>
              <c:numCache>
                <c:formatCode>General</c:formatCode>
                <c:ptCount val="2"/>
                <c:pt idx="0">
                  <c:v>20.0</c:v>
                </c:pt>
                <c:pt idx="1">
                  <c:v>30.0</c:v>
                </c:pt>
              </c:numCache>
            </c:numRef>
          </c:xVal>
          <c:yVal>
            <c:numRef>
              <c:f>'GZ kurve og IMO stabilitetskrav'!$P$16:$Q$16</c:f>
              <c:numCache>
                <c:formatCode>0.000</c:formatCode>
                <c:ptCount val="2"/>
                <c:pt idx="0">
                  <c:v>0.321035695046271</c:v>
                </c:pt>
                <c:pt idx="1">
                  <c:v>0.622370612886328</c:v>
                </c:pt>
              </c:numCache>
            </c:numRef>
          </c:yVal>
          <c:smooth val="1"/>
        </c:ser>
        <c:ser>
          <c:idx val="8"/>
          <c:order val="8"/>
          <c:spPr>
            <a:ln w="15875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'GZ kurve og IMO stabilitetskrav'!$P$21:$Q$21</c:f>
              <c:numCache>
                <c:formatCode>General</c:formatCode>
                <c:ptCount val="2"/>
                <c:pt idx="0">
                  <c:v>30.0</c:v>
                </c:pt>
                <c:pt idx="1">
                  <c:v>40.0</c:v>
                </c:pt>
              </c:numCache>
            </c:numRef>
          </c:xVal>
          <c:yVal>
            <c:numRef>
              <c:f>'GZ kurve og IMO stabilitetskrav'!$P$22:$Q$22</c:f>
              <c:numCache>
                <c:formatCode>0.000</c:formatCode>
                <c:ptCount val="2"/>
                <c:pt idx="0">
                  <c:v>0.622370612886328</c:v>
                </c:pt>
                <c:pt idx="1">
                  <c:v>0.688327299725565</c:v>
                </c:pt>
              </c:numCache>
            </c:numRef>
          </c:yVal>
          <c:smooth val="1"/>
        </c:ser>
        <c:axId val="522109944"/>
        <c:axId val="522112936"/>
      </c:scatterChart>
      <c:valAx>
        <c:axId val="522109944"/>
        <c:scaling>
          <c:orientation val="minMax"/>
        </c:scaling>
        <c:axPos val="b"/>
        <c:numFmt formatCode="General" sourceLinked="1"/>
        <c:minorTickMark val="in"/>
        <c:tickLblPos val="nextTo"/>
        <c:crossAx val="522112936"/>
        <c:crosses val="autoZero"/>
        <c:crossBetween val="midCat"/>
      </c:valAx>
      <c:valAx>
        <c:axId val="522112936"/>
        <c:scaling>
          <c:orientation val="minMax"/>
        </c:scaling>
        <c:axPos val="l"/>
        <c:majorGridlines/>
        <c:numFmt formatCode="0.000" sourceLinked="1"/>
        <c:minorTickMark val="in"/>
        <c:tickLblPos val="nextTo"/>
        <c:crossAx val="522109944"/>
        <c:crosses val="autoZero"/>
        <c:crossBetween val="midCat"/>
      </c:valAx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848058823529412"/>
          <c:y val="0.301830942365081"/>
          <c:w val="0.132437766547836"/>
          <c:h val="0.32711837898402"/>
        </c:manualLayout>
      </c:layout>
    </c:legend>
    <c:plotVisOnly val="1"/>
  </c:chart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4" Type="http://schemas.openxmlformats.org/officeDocument/2006/relationships/image" Target="../media/image4.emf"/><Relationship Id="rId5" Type="http://schemas.openxmlformats.org/officeDocument/2006/relationships/image" Target="../media/image5.emf"/><Relationship Id="rId6" Type="http://schemas.openxmlformats.org/officeDocument/2006/relationships/image" Target="../media/image6.emf"/><Relationship Id="rId7" Type="http://schemas.openxmlformats.org/officeDocument/2006/relationships/image" Target="../media/image7.emf"/><Relationship Id="rId8" Type="http://schemas.openxmlformats.org/officeDocument/2006/relationships/image" Target="../media/image8.emf"/><Relationship Id="rId1" Type="http://schemas.openxmlformats.org/officeDocument/2006/relationships/image" Target="../media/image1.emf"/><Relationship Id="rId2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4" Type="http://schemas.openxmlformats.org/officeDocument/2006/relationships/image" Target="../media/image12.emf"/><Relationship Id="rId1" Type="http://schemas.openxmlformats.org/officeDocument/2006/relationships/image" Target="../media/image9.emf"/><Relationship Id="rId2" Type="http://schemas.openxmlformats.org/officeDocument/2006/relationships/image" Target="../media/image10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4" Type="http://schemas.openxmlformats.org/officeDocument/2006/relationships/image" Target="../media/image16.emf"/><Relationship Id="rId5" Type="http://schemas.openxmlformats.org/officeDocument/2006/relationships/image" Target="../media/image17.emf"/><Relationship Id="rId6" Type="http://schemas.openxmlformats.org/officeDocument/2006/relationships/image" Target="../media/image18.emf"/><Relationship Id="rId1" Type="http://schemas.openxmlformats.org/officeDocument/2006/relationships/image" Target="../media/image13.emf"/><Relationship Id="rId2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20935</xdr:colOff>
      <xdr:row>40</xdr:row>
      <xdr:rowOff>188407</xdr:rowOff>
    </xdr:from>
    <xdr:to>
      <xdr:col>3</xdr:col>
      <xdr:colOff>52336</xdr:colOff>
      <xdr:row>42</xdr:row>
      <xdr:rowOff>41868</xdr:rowOff>
    </xdr:to>
    <xdr:sp macro="" textlink="">
      <xdr:nvSpPr>
        <xdr:cNvPr id="2" name="Right Arrow 1"/>
        <xdr:cNvSpPr/>
      </xdr:nvSpPr>
      <xdr:spPr>
        <a:xfrm>
          <a:off x="2281814" y="7473462"/>
          <a:ext cx="669890" cy="2512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94203</xdr:colOff>
      <xdr:row>38</xdr:row>
      <xdr:rowOff>0</xdr:rowOff>
    </xdr:from>
    <xdr:to>
      <xdr:col>3</xdr:col>
      <xdr:colOff>219808</xdr:colOff>
      <xdr:row>46</xdr:row>
      <xdr:rowOff>10467</xdr:rowOff>
    </xdr:to>
    <xdr:sp macro="" textlink="">
      <xdr:nvSpPr>
        <xdr:cNvPr id="3" name="Left Bracket 2"/>
        <xdr:cNvSpPr/>
      </xdr:nvSpPr>
      <xdr:spPr>
        <a:xfrm>
          <a:off x="2993571" y="6887308"/>
          <a:ext cx="125605" cy="1590989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502417</xdr:colOff>
      <xdr:row>38</xdr:row>
      <xdr:rowOff>0</xdr:rowOff>
    </xdr:from>
    <xdr:to>
      <xdr:col>5</xdr:col>
      <xdr:colOff>20933</xdr:colOff>
      <xdr:row>46</xdr:row>
      <xdr:rowOff>0</xdr:rowOff>
    </xdr:to>
    <xdr:sp macro="" textlink="">
      <xdr:nvSpPr>
        <xdr:cNvPr id="4" name="Right Bracket 3"/>
        <xdr:cNvSpPr/>
      </xdr:nvSpPr>
      <xdr:spPr>
        <a:xfrm>
          <a:off x="4040274" y="6887308"/>
          <a:ext cx="157005" cy="1580522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17</xdr:row>
      <xdr:rowOff>142874</xdr:rowOff>
    </xdr:from>
    <xdr:to>
      <xdr:col>13</xdr:col>
      <xdr:colOff>495300</xdr:colOff>
      <xdr:row>32</xdr:row>
      <xdr:rowOff>133349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</xdr:colOff>
      <xdr:row>3</xdr:row>
      <xdr:rowOff>0</xdr:rowOff>
    </xdr:from>
    <xdr:to>
      <xdr:col>3</xdr:col>
      <xdr:colOff>1</xdr:colOff>
      <xdr:row>4</xdr:row>
      <xdr:rowOff>66372</xdr:rowOff>
    </xdr:to>
    <xdr:sp macro="" textlink="">
      <xdr:nvSpPr>
        <xdr:cNvPr id="3" name="Right Arrow 2"/>
        <xdr:cNvSpPr/>
      </xdr:nvSpPr>
      <xdr:spPr>
        <a:xfrm>
          <a:off x="1219201" y="571500"/>
          <a:ext cx="609600" cy="2568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641</xdr:colOff>
      <xdr:row>2</xdr:row>
      <xdr:rowOff>0</xdr:rowOff>
    </xdr:from>
    <xdr:to>
      <xdr:col>3</xdr:col>
      <xdr:colOff>107155</xdr:colOff>
      <xdr:row>8</xdr:row>
      <xdr:rowOff>17186</xdr:rowOff>
    </xdr:to>
    <xdr:sp macro="" textlink="">
      <xdr:nvSpPr>
        <xdr:cNvPr id="4" name="Left Bracket 3"/>
        <xdr:cNvSpPr/>
      </xdr:nvSpPr>
      <xdr:spPr>
        <a:xfrm>
          <a:off x="1829441" y="381000"/>
          <a:ext cx="106514" cy="1179236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476250</xdr:colOff>
      <xdr:row>2</xdr:row>
      <xdr:rowOff>1</xdr:rowOff>
    </xdr:from>
    <xdr:to>
      <xdr:col>5</xdr:col>
      <xdr:colOff>0</xdr:colOff>
      <xdr:row>8</xdr:row>
      <xdr:rowOff>9525</xdr:rowOff>
    </xdr:to>
    <xdr:sp macro="" textlink="">
      <xdr:nvSpPr>
        <xdr:cNvPr id="5" name="Right Bracket 4"/>
        <xdr:cNvSpPr/>
      </xdr:nvSpPr>
      <xdr:spPr>
        <a:xfrm>
          <a:off x="2914650" y="381001"/>
          <a:ext cx="133350" cy="1171574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417979</xdr:colOff>
      <xdr:row>11</xdr:row>
      <xdr:rowOff>41462</xdr:rowOff>
    </xdr:from>
    <xdr:to>
      <xdr:col>10</xdr:col>
      <xdr:colOff>456079</xdr:colOff>
      <xdr:row>29</xdr:row>
      <xdr:rowOff>89087</xdr:rowOff>
    </xdr:to>
    <xdr:graphicFrame macro="">
      <xdr:nvGraphicFramePr>
        <xdr:cNvPr id="31" name="Chart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homas/My%20Documents/dybgange%20protottyp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F2">
            <v>0</v>
          </cell>
        </row>
        <row r="7">
          <cell r="E7">
            <v>3.3</v>
          </cell>
          <cell r="F7">
            <v>2.1</v>
          </cell>
          <cell r="G7">
            <v>2.1</v>
          </cell>
          <cell r="H7">
            <v>1.4</v>
          </cell>
          <cell r="I7">
            <v>-2.1</v>
          </cell>
          <cell r="J7">
            <v>-4</v>
          </cell>
          <cell r="K7">
            <v>11.8</v>
          </cell>
          <cell r="L7">
            <v>11.8</v>
          </cell>
        </row>
        <row r="8">
          <cell r="E8">
            <v>0</v>
          </cell>
          <cell r="F8">
            <v>1.3</v>
          </cell>
          <cell r="G8">
            <v>2.1</v>
          </cell>
          <cell r="H8">
            <v>3.5</v>
          </cell>
          <cell r="I8">
            <v>4</v>
          </cell>
          <cell r="J8">
            <v>8.8000000000000007</v>
          </cell>
          <cell r="K8">
            <v>8.8000000000000007</v>
          </cell>
          <cell r="L8">
            <v>6.5</v>
          </cell>
        </row>
        <row r="10">
          <cell r="E10">
            <v>11.8</v>
          </cell>
          <cell r="F10">
            <v>51.8</v>
          </cell>
          <cell r="G10">
            <v>63</v>
          </cell>
          <cell r="H10">
            <v>72.599999999999994</v>
          </cell>
          <cell r="I10">
            <v>68</v>
          </cell>
          <cell r="J10">
            <v>71</v>
          </cell>
          <cell r="K10">
            <v>71</v>
          </cell>
          <cell r="L10">
            <v>68.900000000000006</v>
          </cell>
        </row>
        <row r="11">
          <cell r="E11">
            <v>6.5</v>
          </cell>
          <cell r="F11">
            <v>6.5</v>
          </cell>
          <cell r="G11">
            <v>9.6999999999999993</v>
          </cell>
          <cell r="H11">
            <v>10.6</v>
          </cell>
          <cell r="I11">
            <v>3.5</v>
          </cell>
          <cell r="J11">
            <v>2.8</v>
          </cell>
          <cell r="K11">
            <v>1.3</v>
          </cell>
          <cell r="L11">
            <v>0</v>
          </cell>
        </row>
        <row r="14">
          <cell r="E14">
            <v>-0.8</v>
          </cell>
          <cell r="F14">
            <v>-0.8</v>
          </cell>
          <cell r="G14">
            <v>2</v>
          </cell>
          <cell r="H14">
            <v>2</v>
          </cell>
          <cell r="I14">
            <v>2.9</v>
          </cell>
          <cell r="J14">
            <v>4</v>
          </cell>
          <cell r="K14">
            <v>6.9</v>
          </cell>
          <cell r="L14">
            <v>8</v>
          </cell>
        </row>
        <row r="15">
          <cell r="E15">
            <v>8.8000000000000007</v>
          </cell>
          <cell r="F15">
            <v>10</v>
          </cell>
          <cell r="G15">
            <v>10</v>
          </cell>
          <cell r="H15">
            <v>12.2</v>
          </cell>
          <cell r="I15">
            <v>12.2</v>
          </cell>
          <cell r="J15">
            <v>16.8</v>
          </cell>
          <cell r="K15">
            <v>17.5</v>
          </cell>
          <cell r="L15">
            <v>14.2</v>
          </cell>
        </row>
        <row r="17">
          <cell r="E17">
            <v>8</v>
          </cell>
          <cell r="F17">
            <v>12.4</v>
          </cell>
          <cell r="G17">
            <v>11.9</v>
          </cell>
          <cell r="H17">
            <v>12.3</v>
          </cell>
          <cell r="I17">
            <v>11.8</v>
          </cell>
          <cell r="J17">
            <v>11.8</v>
          </cell>
        </row>
        <row r="18">
          <cell r="E18">
            <v>14.2</v>
          </cell>
          <cell r="F18">
            <v>14.2</v>
          </cell>
          <cell r="G18">
            <v>13.3</v>
          </cell>
          <cell r="H18">
            <v>10</v>
          </cell>
          <cell r="I18">
            <v>10</v>
          </cell>
          <cell r="J18">
            <v>8.8000000000000007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quation1.bin"/><Relationship Id="rId4" Type="http://schemas.openxmlformats.org/officeDocument/2006/relationships/oleObject" Target="../embeddings/Microsoft_Equation2.bin"/><Relationship Id="rId5" Type="http://schemas.openxmlformats.org/officeDocument/2006/relationships/oleObject" Target="../embeddings/Microsoft_Equation3.bin"/><Relationship Id="rId6" Type="http://schemas.openxmlformats.org/officeDocument/2006/relationships/oleObject" Target="../embeddings/Microsoft_Equation4.bin"/><Relationship Id="rId7" Type="http://schemas.openxmlformats.org/officeDocument/2006/relationships/oleObject" Target="../embeddings/Microsoft_Equation5.bin"/><Relationship Id="rId8" Type="http://schemas.openxmlformats.org/officeDocument/2006/relationships/oleObject" Target="../embeddings/Microsoft_Equation6.bin"/><Relationship Id="rId9" Type="http://schemas.openxmlformats.org/officeDocument/2006/relationships/oleObject" Target="../embeddings/Microsoft_Equation7.bin"/><Relationship Id="rId10" Type="http://schemas.openxmlformats.org/officeDocument/2006/relationships/oleObject" Target="../embeddings/Microsoft_Equation8.bin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quation9.bin"/><Relationship Id="rId4" Type="http://schemas.openxmlformats.org/officeDocument/2006/relationships/oleObject" Target="../embeddings/Microsoft_Equation10.bin"/><Relationship Id="rId5" Type="http://schemas.openxmlformats.org/officeDocument/2006/relationships/oleObject" Target="../embeddings/Microsoft_Equation11.bin"/><Relationship Id="rId6" Type="http://schemas.openxmlformats.org/officeDocument/2006/relationships/oleObject" Target="../embeddings/Microsoft_Equation12.bin"/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Equation13.bin"/><Relationship Id="rId4" Type="http://schemas.openxmlformats.org/officeDocument/2006/relationships/oleObject" Target="../embeddings/Microsoft_Equation14.bin"/><Relationship Id="rId5" Type="http://schemas.openxmlformats.org/officeDocument/2006/relationships/oleObject" Target="../embeddings/Microsoft_Equation15.bin"/><Relationship Id="rId6" Type="http://schemas.openxmlformats.org/officeDocument/2006/relationships/oleObject" Target="../embeddings/Microsoft_Equation16.bin"/><Relationship Id="rId7" Type="http://schemas.openxmlformats.org/officeDocument/2006/relationships/oleObject" Target="../embeddings/Microsoft_Equation17.bin"/><Relationship Id="rId8" Type="http://schemas.openxmlformats.org/officeDocument/2006/relationships/oleObject" Target="../embeddings/Microsoft_Equation18.bin"/><Relationship Id="rId1" Type="http://schemas.openxmlformats.org/officeDocument/2006/relationships/drawing" Target="../drawings/drawing3.xml"/><Relationship Id="rId2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54"/>
  <sheetViews>
    <sheetView tabSelected="1" showWhiteSpace="0" view="pageLayout" topLeftCell="A24" zoomScale="85" workbookViewId="0">
      <selection activeCell="L43" sqref="L43"/>
    </sheetView>
  </sheetViews>
  <sheetFormatPr baseColWidth="10" defaultColWidth="8.83203125" defaultRowHeight="14"/>
  <cols>
    <col min="1" max="1" width="22" customWidth="1"/>
    <col min="2" max="9" width="8.33203125" customWidth="1"/>
  </cols>
  <sheetData>
    <row r="1" spans="1:9" ht="15" thickBot="1">
      <c r="B1" s="20" t="s">
        <v>20</v>
      </c>
      <c r="C1" s="21"/>
      <c r="D1" s="22"/>
      <c r="E1" s="13" t="s">
        <v>18</v>
      </c>
      <c r="F1" s="13"/>
      <c r="G1" s="14"/>
      <c r="H1" s="12" t="s">
        <v>19</v>
      </c>
      <c r="I1" s="14"/>
    </row>
    <row r="2" spans="1:9" ht="19" thickBot="1">
      <c r="A2" s="1" t="s">
        <v>9</v>
      </c>
      <c r="B2" s="5" t="s">
        <v>17</v>
      </c>
      <c r="C2" s="6" t="s">
        <v>10</v>
      </c>
      <c r="D2" s="7" t="s">
        <v>14</v>
      </c>
      <c r="E2" s="19" t="s">
        <v>11</v>
      </c>
      <c r="F2" s="6" t="s">
        <v>13</v>
      </c>
      <c r="G2" s="16" t="s">
        <v>12</v>
      </c>
      <c r="H2" s="17" t="s">
        <v>15</v>
      </c>
      <c r="I2" s="18" t="s">
        <v>16</v>
      </c>
    </row>
    <row r="3" spans="1:9" ht="18">
      <c r="A3" s="100" t="s">
        <v>8</v>
      </c>
      <c r="B3" s="101"/>
      <c r="C3" s="102">
        <v>964</v>
      </c>
      <c r="D3" s="103"/>
      <c r="E3" s="34"/>
      <c r="F3" s="102"/>
      <c r="G3" s="104">
        <v>4313</v>
      </c>
      <c r="H3" s="105"/>
      <c r="I3" s="106">
        <v>4850</v>
      </c>
    </row>
    <row r="4" spans="1:9">
      <c r="A4" s="55" t="s">
        <v>54</v>
      </c>
      <c r="B4" s="23"/>
      <c r="C4" s="24"/>
      <c r="D4" s="25"/>
      <c r="E4" s="23"/>
      <c r="F4" s="24"/>
      <c r="G4" s="56"/>
      <c r="H4" s="57"/>
      <c r="I4" s="56"/>
    </row>
    <row r="5" spans="1:9">
      <c r="A5" s="87" t="s">
        <v>99</v>
      </c>
      <c r="B5" s="82"/>
      <c r="C5" s="83">
        <v>310.95</v>
      </c>
      <c r="D5" s="84"/>
      <c r="E5" s="82">
        <v>2.42</v>
      </c>
      <c r="F5" s="85"/>
      <c r="G5" s="50">
        <f>F5+(C5*E5)</f>
        <v>752.49899999999991</v>
      </c>
      <c r="H5" s="86">
        <v>-2.4900000000000002</v>
      </c>
      <c r="I5" s="52">
        <f>C5*H5</f>
        <v>-774.26550000000009</v>
      </c>
    </row>
    <row r="6" spans="1:9">
      <c r="A6" s="49" t="s">
        <v>55</v>
      </c>
      <c r="B6" s="3"/>
      <c r="C6" s="2"/>
      <c r="D6" s="4"/>
      <c r="E6" s="3"/>
      <c r="F6" s="2"/>
      <c r="G6" s="50">
        <f>F6+(C6*E6)</f>
        <v>0</v>
      </c>
      <c r="H6" s="51"/>
      <c r="I6" s="52">
        <f t="shared" ref="I6:I35" si="0">C6*H6</f>
        <v>0</v>
      </c>
    </row>
    <row r="7" spans="1:9">
      <c r="A7" s="49" t="s">
        <v>56</v>
      </c>
      <c r="B7" s="3"/>
      <c r="C7" s="2">
        <v>634.04999999999995</v>
      </c>
      <c r="D7" s="4"/>
      <c r="E7" s="3">
        <v>5.4</v>
      </c>
      <c r="F7" s="2"/>
      <c r="G7" s="50">
        <f t="shared" ref="G7:G27" si="1">F7+(C7*E7)</f>
        <v>3423.87</v>
      </c>
      <c r="H7" s="51">
        <v>-3.02</v>
      </c>
      <c r="I7" s="52">
        <f t="shared" si="0"/>
        <v>-1914.8309999999999</v>
      </c>
    </row>
    <row r="8" spans="1:9">
      <c r="A8" s="49" t="s">
        <v>57</v>
      </c>
      <c r="B8" s="3"/>
      <c r="C8" s="2"/>
      <c r="D8" s="4"/>
      <c r="E8" s="3"/>
      <c r="F8" s="2"/>
      <c r="G8" s="50">
        <f t="shared" si="1"/>
        <v>0</v>
      </c>
      <c r="H8" s="51"/>
      <c r="I8" s="52">
        <f t="shared" si="0"/>
        <v>0</v>
      </c>
    </row>
    <row r="9" spans="1:9">
      <c r="A9" s="59" t="s">
        <v>58</v>
      </c>
      <c r="B9" s="60"/>
      <c r="C9" s="61"/>
      <c r="D9" s="62"/>
      <c r="E9" s="60"/>
      <c r="F9" s="61"/>
      <c r="G9" s="56"/>
      <c r="H9" s="63"/>
      <c r="I9" s="64"/>
    </row>
    <row r="10" spans="1:9">
      <c r="A10" s="49" t="s">
        <v>59</v>
      </c>
      <c r="B10" s="3"/>
      <c r="C10" s="2"/>
      <c r="D10" s="4"/>
      <c r="E10" s="3"/>
      <c r="F10" s="2"/>
      <c r="G10" s="50">
        <f t="shared" si="1"/>
        <v>0</v>
      </c>
      <c r="H10" s="51"/>
      <c r="I10" s="52">
        <f t="shared" si="0"/>
        <v>0</v>
      </c>
    </row>
    <row r="11" spans="1:9">
      <c r="A11" s="49" t="s">
        <v>60</v>
      </c>
      <c r="B11" s="3"/>
      <c r="C11" s="2"/>
      <c r="D11" s="4"/>
      <c r="E11" s="3"/>
      <c r="F11" s="2"/>
      <c r="G11" s="50">
        <f t="shared" si="1"/>
        <v>0</v>
      </c>
      <c r="H11" s="51"/>
      <c r="I11" s="52">
        <f t="shared" si="0"/>
        <v>0</v>
      </c>
    </row>
    <row r="12" spans="1:9">
      <c r="A12" s="49" t="s">
        <v>61</v>
      </c>
      <c r="B12" s="3"/>
      <c r="C12" s="2"/>
      <c r="D12" s="4"/>
      <c r="E12" s="3"/>
      <c r="F12" s="2"/>
      <c r="G12" s="50">
        <f t="shared" si="1"/>
        <v>0</v>
      </c>
      <c r="H12" s="51"/>
      <c r="I12" s="52">
        <f t="shared" si="0"/>
        <v>0</v>
      </c>
    </row>
    <row r="13" spans="1:9">
      <c r="A13" s="59" t="s">
        <v>63</v>
      </c>
      <c r="B13" s="60"/>
      <c r="C13" s="61"/>
      <c r="D13" s="62"/>
      <c r="E13" s="60"/>
      <c r="F13" s="61"/>
      <c r="G13" s="56"/>
      <c r="H13" s="63"/>
      <c r="I13" s="64"/>
    </row>
    <row r="14" spans="1:9">
      <c r="A14" s="49" t="s">
        <v>77</v>
      </c>
      <c r="B14" s="3"/>
      <c r="C14" s="2"/>
      <c r="D14" s="4"/>
      <c r="E14" s="3"/>
      <c r="F14" s="2"/>
      <c r="G14" s="50">
        <f t="shared" si="1"/>
        <v>0</v>
      </c>
      <c r="H14" s="51"/>
      <c r="I14" s="52">
        <f t="shared" si="0"/>
        <v>0</v>
      </c>
    </row>
    <row r="15" spans="1:9">
      <c r="A15" s="49" t="s">
        <v>78</v>
      </c>
      <c r="B15" s="3"/>
      <c r="C15" s="2"/>
      <c r="D15" s="4"/>
      <c r="E15" s="3"/>
      <c r="F15" s="2"/>
      <c r="G15" s="50">
        <f t="shared" si="1"/>
        <v>0</v>
      </c>
      <c r="H15" s="51"/>
      <c r="I15" s="52">
        <f t="shared" si="0"/>
        <v>0</v>
      </c>
    </row>
    <row r="16" spans="1:9">
      <c r="A16" s="49" t="s">
        <v>79</v>
      </c>
      <c r="B16" s="3"/>
      <c r="C16" s="2"/>
      <c r="D16" s="4"/>
      <c r="E16" s="3"/>
      <c r="F16" s="2">
        <v>23.9</v>
      </c>
      <c r="G16" s="50">
        <f t="shared" si="1"/>
        <v>23.9</v>
      </c>
      <c r="H16" s="51"/>
      <c r="I16" s="52">
        <f t="shared" si="0"/>
        <v>0</v>
      </c>
    </row>
    <row r="17" spans="1:9">
      <c r="A17" s="49" t="s">
        <v>80</v>
      </c>
      <c r="B17" s="3"/>
      <c r="C17" s="2"/>
      <c r="D17" s="4"/>
      <c r="E17" s="3"/>
      <c r="F17" s="2"/>
      <c r="G17" s="50">
        <f t="shared" si="1"/>
        <v>0</v>
      </c>
      <c r="H17" s="51"/>
      <c r="I17" s="52">
        <f t="shared" si="0"/>
        <v>0</v>
      </c>
    </row>
    <row r="18" spans="1:9">
      <c r="A18" s="49" t="s">
        <v>64</v>
      </c>
      <c r="B18" s="3"/>
      <c r="C18" s="2"/>
      <c r="D18" s="4"/>
      <c r="E18" s="3"/>
      <c r="F18" s="2"/>
      <c r="G18" s="50">
        <f t="shared" si="1"/>
        <v>0</v>
      </c>
      <c r="H18" s="51"/>
      <c r="I18" s="52">
        <f t="shared" si="0"/>
        <v>0</v>
      </c>
    </row>
    <row r="19" spans="1:9">
      <c r="A19" s="65" t="s">
        <v>65</v>
      </c>
      <c r="B19" s="60"/>
      <c r="C19" s="61"/>
      <c r="D19" s="62"/>
      <c r="E19" s="60"/>
      <c r="F19" s="61"/>
      <c r="G19" s="56"/>
      <c r="H19" s="63"/>
      <c r="I19" s="64"/>
    </row>
    <row r="20" spans="1:9">
      <c r="A20" s="49" t="s">
        <v>62</v>
      </c>
      <c r="B20" s="3"/>
      <c r="C20" s="2"/>
      <c r="D20" s="4"/>
      <c r="E20" s="3"/>
      <c r="F20" s="2"/>
      <c r="G20" s="50">
        <f t="shared" si="1"/>
        <v>0</v>
      </c>
      <c r="H20" s="51"/>
      <c r="I20" s="52">
        <f t="shared" si="0"/>
        <v>0</v>
      </c>
    </row>
    <row r="21" spans="1:9">
      <c r="A21" s="49" t="s">
        <v>81</v>
      </c>
      <c r="B21" s="3"/>
      <c r="C21" s="2"/>
      <c r="D21" s="4"/>
      <c r="E21" s="3"/>
      <c r="F21" s="2"/>
      <c r="G21" s="50">
        <f t="shared" si="1"/>
        <v>0</v>
      </c>
      <c r="H21" s="51"/>
      <c r="I21" s="52">
        <f t="shared" si="0"/>
        <v>0</v>
      </c>
    </row>
    <row r="22" spans="1:9">
      <c r="A22" s="49" t="s">
        <v>82</v>
      </c>
      <c r="B22" s="3"/>
      <c r="C22" s="2"/>
      <c r="D22" s="4"/>
      <c r="E22" s="3"/>
      <c r="F22" s="2"/>
      <c r="G22" s="50">
        <f t="shared" si="1"/>
        <v>0</v>
      </c>
      <c r="H22" s="51"/>
      <c r="I22" s="52">
        <f t="shared" si="0"/>
        <v>0</v>
      </c>
    </row>
    <row r="23" spans="1:9">
      <c r="A23" s="49" t="s">
        <v>83</v>
      </c>
      <c r="B23" s="3"/>
      <c r="C23" s="2"/>
      <c r="D23" s="4"/>
      <c r="E23" s="3"/>
      <c r="F23" s="2"/>
      <c r="G23" s="50">
        <f t="shared" si="1"/>
        <v>0</v>
      </c>
      <c r="H23" s="51"/>
      <c r="I23" s="52">
        <f t="shared" si="0"/>
        <v>0</v>
      </c>
    </row>
    <row r="24" spans="1:9">
      <c r="A24" s="49" t="s">
        <v>84</v>
      </c>
      <c r="B24" s="3"/>
      <c r="C24" s="2"/>
      <c r="D24" s="4"/>
      <c r="E24" s="3"/>
      <c r="F24" s="2"/>
      <c r="G24" s="50">
        <f t="shared" si="1"/>
        <v>0</v>
      </c>
      <c r="H24" s="51"/>
      <c r="I24" s="52">
        <f t="shared" si="0"/>
        <v>0</v>
      </c>
    </row>
    <row r="25" spans="1:9">
      <c r="A25" s="49" t="s">
        <v>66</v>
      </c>
      <c r="B25" s="3"/>
      <c r="C25" s="2"/>
      <c r="D25" s="4"/>
      <c r="E25" s="3"/>
      <c r="F25" s="2"/>
      <c r="G25" s="50">
        <f t="shared" si="1"/>
        <v>0</v>
      </c>
      <c r="H25" s="51"/>
      <c r="I25" s="52">
        <f t="shared" si="0"/>
        <v>0</v>
      </c>
    </row>
    <row r="26" spans="1:9">
      <c r="A26" s="49" t="s">
        <v>67</v>
      </c>
      <c r="B26" s="3"/>
      <c r="C26" s="2"/>
      <c r="D26" s="4"/>
      <c r="E26" s="3"/>
      <c r="F26" s="2"/>
      <c r="G26" s="50">
        <f t="shared" si="1"/>
        <v>0</v>
      </c>
      <c r="H26" s="51"/>
      <c r="I26" s="52">
        <f t="shared" si="0"/>
        <v>0</v>
      </c>
    </row>
    <row r="27" spans="1:9">
      <c r="A27" s="49" t="s">
        <v>68</v>
      </c>
      <c r="B27" s="3"/>
      <c r="C27" s="2"/>
      <c r="D27" s="4"/>
      <c r="E27" s="3"/>
      <c r="F27" s="2"/>
      <c r="G27" s="50">
        <f t="shared" si="1"/>
        <v>0</v>
      </c>
      <c r="H27" s="51"/>
      <c r="I27" s="52">
        <f t="shared" si="0"/>
        <v>0</v>
      </c>
    </row>
    <row r="28" spans="1:9">
      <c r="A28" s="59" t="s">
        <v>69</v>
      </c>
      <c r="B28" s="60"/>
      <c r="C28" s="61"/>
      <c r="D28" s="62"/>
      <c r="E28" s="60"/>
      <c r="F28" s="61"/>
      <c r="G28" s="56"/>
      <c r="H28" s="63"/>
      <c r="I28" s="64"/>
    </row>
    <row r="29" spans="1:9">
      <c r="A29" s="49" t="s">
        <v>85</v>
      </c>
      <c r="B29" s="3"/>
      <c r="C29" s="2"/>
      <c r="D29" s="4"/>
      <c r="E29" s="3"/>
      <c r="F29" s="2"/>
      <c r="G29" s="50">
        <f t="shared" ref="G29:G34" si="2">F29+(C29*E29)</f>
        <v>0</v>
      </c>
      <c r="H29" s="51"/>
      <c r="I29" s="52">
        <f t="shared" si="0"/>
        <v>0</v>
      </c>
    </row>
    <row r="30" spans="1:9">
      <c r="A30" s="49" t="s">
        <v>86</v>
      </c>
      <c r="B30" s="3"/>
      <c r="C30" s="2"/>
      <c r="D30" s="4"/>
      <c r="E30" s="3"/>
      <c r="F30" s="2">
        <v>30</v>
      </c>
      <c r="G30" s="50">
        <f t="shared" si="2"/>
        <v>30</v>
      </c>
      <c r="H30" s="51"/>
      <c r="I30" s="52">
        <f t="shared" si="0"/>
        <v>0</v>
      </c>
    </row>
    <row r="31" spans="1:9">
      <c r="A31" s="59" t="s">
        <v>70</v>
      </c>
      <c r="B31" s="60"/>
      <c r="C31" s="61"/>
      <c r="D31" s="62"/>
      <c r="E31" s="60"/>
      <c r="F31" s="61"/>
      <c r="G31" s="56"/>
      <c r="H31" s="63"/>
      <c r="I31" s="64"/>
    </row>
    <row r="32" spans="1:9">
      <c r="A32" s="49" t="s">
        <v>71</v>
      </c>
      <c r="B32" s="3"/>
      <c r="C32" s="2"/>
      <c r="D32" s="4"/>
      <c r="E32" s="3"/>
      <c r="F32" s="2"/>
      <c r="G32" s="50">
        <f t="shared" si="2"/>
        <v>0</v>
      </c>
      <c r="H32" s="51"/>
      <c r="I32" s="52">
        <f t="shared" si="0"/>
        <v>0</v>
      </c>
    </row>
    <row r="33" spans="1:9">
      <c r="A33" s="49" t="s">
        <v>72</v>
      </c>
      <c r="B33" s="3"/>
      <c r="C33" s="2"/>
      <c r="D33" s="4"/>
      <c r="E33" s="3"/>
      <c r="F33" s="2"/>
      <c r="G33" s="50">
        <f t="shared" si="2"/>
        <v>0</v>
      </c>
      <c r="H33" s="51"/>
      <c r="I33" s="52">
        <f t="shared" si="0"/>
        <v>0</v>
      </c>
    </row>
    <row r="34" spans="1:9">
      <c r="A34" s="49" t="s">
        <v>73</v>
      </c>
      <c r="B34" s="3"/>
      <c r="C34" s="2"/>
      <c r="D34" s="4"/>
      <c r="E34" s="3"/>
      <c r="F34" s="2"/>
      <c r="G34" s="50">
        <f t="shared" si="2"/>
        <v>0</v>
      </c>
      <c r="H34" s="51"/>
      <c r="I34" s="52">
        <f t="shared" si="0"/>
        <v>0</v>
      </c>
    </row>
    <row r="35" spans="1:9" ht="15" thickBot="1">
      <c r="A35" s="59" t="s">
        <v>74</v>
      </c>
      <c r="B35" s="60"/>
      <c r="C35" s="61"/>
      <c r="D35" s="62"/>
      <c r="E35" s="60">
        <v>5.07</v>
      </c>
      <c r="F35" s="61"/>
      <c r="G35" s="50">
        <f>C35*E35</f>
        <v>0</v>
      </c>
      <c r="H35" s="63">
        <v>4</v>
      </c>
      <c r="I35" s="52">
        <f t="shared" si="0"/>
        <v>0</v>
      </c>
    </row>
    <row r="36" spans="1:9" ht="15" thickBot="1">
      <c r="B36" s="48" t="s">
        <v>76</v>
      </c>
      <c r="C36" s="10">
        <f>SUM(C3,C5:C8,C10:C12,C14:C18,C20:C27,C29:C30,C32:C35)</f>
        <v>1909</v>
      </c>
      <c r="F36" s="8" t="s">
        <v>21</v>
      </c>
      <c r="G36" s="10">
        <f>SUM(G3,G5:G8,G10:G12,G14:G18,G20:G27,G29:G30,G32:G35)</f>
        <v>8543.2689999999984</v>
      </c>
      <c r="H36" s="47" t="s">
        <v>75</v>
      </c>
      <c r="I36" s="10">
        <f>SUM(I3,I5:I8,I10:I12,I14:I18,I20:I27,I29:I30,I32:I35)</f>
        <v>2160.9035000000003</v>
      </c>
    </row>
    <row r="38" spans="1:9" ht="15" thickBot="1"/>
    <row r="39" spans="1:9" ht="15" thickBot="1">
      <c r="D39" s="8" t="s">
        <v>98</v>
      </c>
      <c r="E39">
        <v>5.18</v>
      </c>
      <c r="F39" s="67"/>
      <c r="G39" s="8" t="s">
        <v>90</v>
      </c>
      <c r="H39" s="10">
        <f>E39</f>
        <v>5.18</v>
      </c>
      <c r="I39" t="s">
        <v>24</v>
      </c>
    </row>
    <row r="40" spans="1:9" ht="15" thickBot="1">
      <c r="D40" s="8" t="s">
        <v>97</v>
      </c>
      <c r="E40" s="68">
        <v>0.01</v>
      </c>
      <c r="F40" s="67"/>
    </row>
    <row r="41" spans="1:9" ht="15" thickBot="1">
      <c r="C41" s="66" t="s">
        <v>88</v>
      </c>
      <c r="D41" s="8" t="s">
        <v>96</v>
      </c>
      <c r="E41">
        <v>0.08</v>
      </c>
      <c r="F41" s="67"/>
      <c r="G41" s="8" t="s">
        <v>22</v>
      </c>
      <c r="H41" s="11">
        <f>G36/C36</f>
        <v>4.4752587742273437</v>
      </c>
      <c r="I41" t="s">
        <v>24</v>
      </c>
    </row>
    <row r="42" spans="1:9" ht="15" thickBot="1">
      <c r="A42" s="48" t="s">
        <v>89</v>
      </c>
      <c r="B42" s="66">
        <f>C36</f>
        <v>1909</v>
      </c>
      <c r="D42" s="8" t="s">
        <v>95</v>
      </c>
      <c r="E42">
        <v>0.27</v>
      </c>
      <c r="F42" s="67"/>
    </row>
    <row r="43" spans="1:9" ht="15" thickBot="1">
      <c r="D43" s="8" t="s">
        <v>94</v>
      </c>
      <c r="E43">
        <v>0.19</v>
      </c>
      <c r="F43" s="67"/>
      <c r="G43" s="9" t="s">
        <v>23</v>
      </c>
      <c r="H43" s="11">
        <f>I36/C36</f>
        <v>1.1319557359874282</v>
      </c>
      <c r="I43" t="s">
        <v>24</v>
      </c>
    </row>
    <row r="44" spans="1:9" ht="15" thickBot="1">
      <c r="D44" s="8" t="s">
        <v>91</v>
      </c>
      <c r="E44">
        <v>-0.14000000000000001</v>
      </c>
      <c r="F44" s="67"/>
    </row>
    <row r="45" spans="1:9" ht="15" thickBot="1">
      <c r="D45" s="8" t="s">
        <v>92</v>
      </c>
      <c r="E45">
        <v>-0.62</v>
      </c>
      <c r="F45" s="67"/>
      <c r="G45" s="8" t="s">
        <v>87</v>
      </c>
      <c r="H45" s="11">
        <f>H39-H41</f>
        <v>0.70474122577265597</v>
      </c>
      <c r="I45" t="s">
        <v>24</v>
      </c>
    </row>
    <row r="46" spans="1:9">
      <c r="D46" s="8" t="s">
        <v>93</v>
      </c>
      <c r="E46">
        <v>-1.1200000000000001</v>
      </c>
      <c r="F46" s="67"/>
    </row>
    <row r="48" spans="1:9">
      <c r="B48" s="95">
        <f>G36/C36</f>
        <v>4.4752587742273437</v>
      </c>
      <c r="C48" t="s">
        <v>24</v>
      </c>
      <c r="G48" s="95">
        <f>H45-B48</f>
        <v>-3.7705175484546878</v>
      </c>
      <c r="H48" t="s">
        <v>24</v>
      </c>
    </row>
    <row r="54" spans="1:1">
      <c r="A54" s="43" t="s">
        <v>6</v>
      </c>
    </row>
  </sheetData>
  <phoneticPr fontId="17" type="noConversion"/>
  <pageMargins left="0.25" right="0.25" top="0.75" bottom="0.75" header="0.3" footer="0.3"/>
  <pageSetup paperSize="9" orientation="portrait" horizontalDpi="300" verticalDpi="300"/>
  <drawing r:id="rId1"/>
  <legacyDrawing r:id="rId2"/>
  <oleObjects>
    <oleObject progId="Equation.3" shapeId="2049" r:id="rId3"/>
    <oleObject progId="Equation.3" shapeId="2050" r:id="rId4"/>
    <oleObject progId="Equation.3" shapeId="2051" r:id="rId5"/>
    <oleObject progId="Equation.3" shapeId="2052" r:id="rId6"/>
    <oleObject progId="Equation.3" shapeId="2054" r:id="rId7"/>
    <oleObject progId="Equation.3" shapeId="2055" r:id="rId8"/>
    <oleObject progId="Equation.3" shapeId="2056" r:id="rId9"/>
    <oleObject progId="Equation.3" shapeId="2057" r:id="rId10"/>
  </oleObjects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X18"/>
  <sheetViews>
    <sheetView workbookViewId="0">
      <selection activeCell="J14" sqref="J14"/>
    </sheetView>
  </sheetViews>
  <sheetFormatPr baseColWidth="10" defaultColWidth="8.83203125" defaultRowHeight="14"/>
  <sheetData>
    <row r="1" spans="1:24">
      <c r="R1" t="s">
        <v>102</v>
      </c>
      <c r="U1" t="s">
        <v>103</v>
      </c>
    </row>
    <row r="2" spans="1:24">
      <c r="R2">
        <v>0</v>
      </c>
      <c r="S2">
        <v>0</v>
      </c>
      <c r="U2">
        <v>68</v>
      </c>
      <c r="V2">
        <v>68</v>
      </c>
    </row>
    <row r="3" spans="1:24">
      <c r="C3" s="66" t="s">
        <v>88</v>
      </c>
      <c r="D3" s="8" t="s">
        <v>4</v>
      </c>
      <c r="E3">
        <v>3.21</v>
      </c>
      <c r="R3">
        <v>0</v>
      </c>
      <c r="S3" s="95">
        <f>J13</f>
        <v>3.9336461683405068</v>
      </c>
      <c r="U3">
        <v>0</v>
      </c>
      <c r="V3" s="95">
        <f>J11</f>
        <v>2.4964984041128644</v>
      </c>
    </row>
    <row r="4" spans="1:24">
      <c r="A4" s="48" t="s">
        <v>89</v>
      </c>
      <c r="B4">
        <f>'Moment skema'!$C$36</f>
        <v>1909</v>
      </c>
      <c r="D4" s="96" t="s">
        <v>90</v>
      </c>
      <c r="E4" s="97">
        <f>'Moment skema'!$H$39</f>
        <v>5.18</v>
      </c>
      <c r="I4" s="8" t="s">
        <v>109</v>
      </c>
      <c r="J4" s="95">
        <f>('Moment skema'!$I$36-(Dybgange!E5*Dybgange!B4))/Dybgange!E7</f>
        <v>143.71477642276423</v>
      </c>
      <c r="K4" s="67" t="s">
        <v>1</v>
      </c>
      <c r="L4" s="66" t="s">
        <v>2</v>
      </c>
      <c r="M4" s="95">
        <f>J4/100</f>
        <v>1.4371477642276422</v>
      </c>
      <c r="N4" t="s">
        <v>24</v>
      </c>
    </row>
    <row r="5" spans="1:24">
      <c r="D5" s="99" t="s">
        <v>108</v>
      </c>
      <c r="E5">
        <v>-0.72</v>
      </c>
    </row>
    <row r="6" spans="1:24">
      <c r="D6" s="99" t="s">
        <v>3</v>
      </c>
      <c r="E6">
        <v>-0.24</v>
      </c>
      <c r="Q6" t="s">
        <v>104</v>
      </c>
    </row>
    <row r="7" spans="1:24">
      <c r="D7" s="8" t="s">
        <v>5</v>
      </c>
      <c r="E7">
        <v>24.6</v>
      </c>
      <c r="J7" s="95">
        <f>(E6/E8)*J4</f>
        <v>-0.5072286226685796</v>
      </c>
      <c r="K7" t="s">
        <v>1</v>
      </c>
      <c r="L7" s="66" t="s">
        <v>2</v>
      </c>
      <c r="M7">
        <f>J7/100</f>
        <v>-5.0722862266857956E-3</v>
      </c>
      <c r="N7" t="s">
        <v>24</v>
      </c>
      <c r="P7" t="s">
        <v>105</v>
      </c>
      <c r="Q7">
        <v>3.3</v>
      </c>
      <c r="R7">
        <v>2.1</v>
      </c>
      <c r="S7">
        <v>2.1</v>
      </c>
      <c r="T7">
        <v>1.4</v>
      </c>
      <c r="U7">
        <v>-2.1</v>
      </c>
      <c r="V7">
        <v>-4</v>
      </c>
      <c r="W7">
        <v>11.8</v>
      </c>
      <c r="X7">
        <v>11.8</v>
      </c>
    </row>
    <row r="8" spans="1:24">
      <c r="D8" s="98" t="s">
        <v>0</v>
      </c>
      <c r="E8" s="97">
        <v>68</v>
      </c>
      <c r="P8" t="s">
        <v>106</v>
      </c>
      <c r="Q8">
        <v>0</v>
      </c>
      <c r="R8">
        <v>1.3</v>
      </c>
      <c r="S8">
        <v>2.1</v>
      </c>
      <c r="T8">
        <v>3.5</v>
      </c>
      <c r="U8">
        <v>4</v>
      </c>
      <c r="V8">
        <v>8.8000000000000007</v>
      </c>
      <c r="W8">
        <v>8.8000000000000007</v>
      </c>
      <c r="X8">
        <v>6.5</v>
      </c>
    </row>
    <row r="10" spans="1:24">
      <c r="Q10">
        <v>11.8</v>
      </c>
      <c r="R10">
        <v>51.8</v>
      </c>
      <c r="S10">
        <v>63</v>
      </c>
      <c r="T10">
        <v>72.599999999999994</v>
      </c>
      <c r="U10">
        <v>68</v>
      </c>
      <c r="V10">
        <v>71</v>
      </c>
      <c r="W10">
        <v>71</v>
      </c>
      <c r="X10">
        <v>68.900000000000006</v>
      </c>
    </row>
    <row r="11" spans="1:24">
      <c r="J11" s="95">
        <f>E3-(M7)-(0.5*M4)</f>
        <v>2.4964984041128644</v>
      </c>
      <c r="K11" t="s">
        <v>24</v>
      </c>
      <c r="Q11">
        <v>6.5</v>
      </c>
      <c r="R11">
        <v>6.5</v>
      </c>
      <c r="S11">
        <v>9.6999999999999993</v>
      </c>
      <c r="T11">
        <v>10.6</v>
      </c>
      <c r="U11">
        <v>3.5</v>
      </c>
      <c r="V11">
        <v>2.8</v>
      </c>
      <c r="W11">
        <v>1.3</v>
      </c>
      <c r="X11">
        <v>0</v>
      </c>
    </row>
    <row r="12" spans="1:24">
      <c r="L12" s="95"/>
    </row>
    <row r="13" spans="1:24">
      <c r="J13" s="95">
        <f>E3-M7+(0.5*M4)</f>
        <v>3.9336461683405068</v>
      </c>
      <c r="K13" t="s">
        <v>24</v>
      </c>
      <c r="Q13" t="s">
        <v>107</v>
      </c>
    </row>
    <row r="14" spans="1:24">
      <c r="Q14">
        <v>-0.8</v>
      </c>
      <c r="R14">
        <v>-0.8</v>
      </c>
      <c r="S14">
        <v>2</v>
      </c>
      <c r="T14">
        <v>2</v>
      </c>
      <c r="U14">
        <v>2.9</v>
      </c>
      <c r="V14">
        <v>4</v>
      </c>
      <c r="W14">
        <v>6.9</v>
      </c>
      <c r="X14">
        <v>8</v>
      </c>
    </row>
    <row r="15" spans="1:24">
      <c r="Q15">
        <v>8.8000000000000007</v>
      </c>
      <c r="R15">
        <v>10</v>
      </c>
      <c r="S15">
        <v>10</v>
      </c>
      <c r="T15">
        <v>12.2</v>
      </c>
      <c r="U15">
        <v>12.2</v>
      </c>
      <c r="V15">
        <v>16.8</v>
      </c>
      <c r="W15">
        <v>17.5</v>
      </c>
      <c r="X15">
        <v>14.2</v>
      </c>
    </row>
    <row r="16" spans="1:24">
      <c r="E16" s="95"/>
    </row>
    <row r="17" spans="17:22">
      <c r="Q17">
        <v>8</v>
      </c>
      <c r="R17">
        <v>12.4</v>
      </c>
      <c r="S17">
        <v>11.9</v>
      </c>
      <c r="T17">
        <v>12.3</v>
      </c>
      <c r="U17">
        <v>11.8</v>
      </c>
      <c r="V17">
        <v>11.8</v>
      </c>
    </row>
    <row r="18" spans="17:22">
      <c r="Q18">
        <v>14.2</v>
      </c>
      <c r="R18">
        <v>14.2</v>
      </c>
      <c r="S18">
        <v>13.3</v>
      </c>
      <c r="T18">
        <v>10</v>
      </c>
      <c r="U18">
        <v>10</v>
      </c>
      <c r="V18">
        <v>8.8000000000000007</v>
      </c>
    </row>
  </sheetData>
  <phoneticPr fontId="17" type="noConversion"/>
  <pageMargins left="0.7" right="0.7" top="0.75" bottom="0.75" header="0.3" footer="0.3"/>
  <drawing r:id="rId1"/>
  <legacyDrawing r:id="rId2"/>
  <oleObjects>
    <oleObject progId="Equation.3" shapeId="4097" r:id="rId3"/>
    <oleObject progId="Equation.3" shapeId="4098" r:id="rId4"/>
    <oleObject progId="Equation.3" shapeId="4099" r:id="rId5"/>
    <oleObject progId="Equation.3" shapeId="4100" r:id="rId6"/>
  </oleObject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S47"/>
  <sheetViews>
    <sheetView topLeftCell="A6" zoomScale="85" zoomScaleNormal="85" zoomScalePageLayoutView="85" workbookViewId="0">
      <selection activeCell="J39" sqref="J39"/>
    </sheetView>
  </sheetViews>
  <sheetFormatPr baseColWidth="10" defaultColWidth="8.83203125" defaultRowHeight="14"/>
  <cols>
    <col min="2" max="2" width="11.6640625" bestFit="1" customWidth="1"/>
    <col min="3" max="3" width="11.6640625" customWidth="1"/>
    <col min="10" max="10" width="9.5" bestFit="1" customWidth="1"/>
    <col min="19" max="19" width="12" bestFit="1" customWidth="1"/>
  </cols>
  <sheetData>
    <row r="1" spans="2:19">
      <c r="O1" s="88" t="s">
        <v>34</v>
      </c>
    </row>
    <row r="2" spans="2:19" ht="15" thickBot="1"/>
    <row r="3" spans="2:19" ht="15" thickBot="1">
      <c r="B3" s="12" t="s">
        <v>7</v>
      </c>
      <c r="C3" s="14">
        <v>57.3</v>
      </c>
      <c r="P3" t="s">
        <v>100</v>
      </c>
      <c r="Q3" s="39"/>
      <c r="S3" t="s">
        <v>51</v>
      </c>
    </row>
    <row r="4" spans="2:19" ht="15" thickBot="1">
      <c r="B4" s="73" t="s">
        <v>29</v>
      </c>
      <c r="C4" s="74">
        <f>'Moment skema'!H45</f>
        <v>0.70474122577265597</v>
      </c>
      <c r="O4" s="89" t="s">
        <v>35</v>
      </c>
      <c r="P4" s="91">
        <v>0</v>
      </c>
      <c r="Q4" s="58">
        <v>10</v>
      </c>
      <c r="R4" s="58" t="s">
        <v>101</v>
      </c>
      <c r="S4" s="58">
        <f>((10/57.3)*Q5)/2</f>
        <v>1.1551224221830752E-2</v>
      </c>
    </row>
    <row r="5" spans="2:19" ht="15" thickBot="1">
      <c r="O5" s="37"/>
      <c r="P5" s="91">
        <v>0</v>
      </c>
      <c r="Q5" s="92">
        <f>D9</f>
        <v>0.13237702958218042</v>
      </c>
      <c r="R5" s="58"/>
      <c r="S5" s="58"/>
    </row>
    <row r="6" spans="2:19" ht="15" thickBot="1">
      <c r="B6" s="75" t="s">
        <v>25</v>
      </c>
      <c r="C6" s="76">
        <v>0</v>
      </c>
      <c r="D6" s="77">
        <v>10</v>
      </c>
      <c r="E6" s="77">
        <v>20</v>
      </c>
      <c r="F6" s="77">
        <v>30</v>
      </c>
      <c r="G6" s="77">
        <v>45</v>
      </c>
      <c r="H6" s="77">
        <v>60</v>
      </c>
      <c r="I6" s="77">
        <v>75</v>
      </c>
      <c r="J6" s="78">
        <v>90</v>
      </c>
      <c r="O6" s="37"/>
    </row>
    <row r="7" spans="2:19" ht="15" thickBot="1">
      <c r="B7" s="69" t="s">
        <v>26</v>
      </c>
      <c r="C7" s="70">
        <v>0</v>
      </c>
      <c r="D7" s="71">
        <f>'Moment skema'!E40</f>
        <v>0.01</v>
      </c>
      <c r="E7" s="71">
        <f>'Moment skema'!E41</f>
        <v>0.08</v>
      </c>
      <c r="F7" s="71">
        <f>'Moment skema'!E42</f>
        <v>0.27</v>
      </c>
      <c r="G7" s="71">
        <f>'Moment skema'!E43</f>
        <v>0.19</v>
      </c>
      <c r="H7" s="71">
        <f>'Moment skema'!E44</f>
        <v>-0.14000000000000001</v>
      </c>
      <c r="I7" s="71">
        <f>'Moment skema'!E45</f>
        <v>-0.62</v>
      </c>
      <c r="J7" s="72">
        <f>'Moment skema'!E46</f>
        <v>-1.1200000000000001</v>
      </c>
      <c r="O7" s="37"/>
    </row>
    <row r="8" spans="2:19" ht="15" thickBot="1">
      <c r="B8" s="10" t="s">
        <v>27</v>
      </c>
      <c r="C8" s="53">
        <v>0</v>
      </c>
      <c r="D8" s="54">
        <f>'GZ kurve og IMO stabilitetskrav'!C4*(SIN(RADIANS('GZ kurve og IMO stabilitetskrav'!D6)))</f>
        <v>0.12237702958218043</v>
      </c>
      <c r="E8" s="54">
        <f>'GZ kurve og IMO stabilitetskrav'!C4*(SIN(RADIANS('GZ kurve og IMO stabilitetskrav'!E6)))</f>
        <v>0.24103569504627126</v>
      </c>
      <c r="F8" s="54">
        <f>'GZ kurve og IMO stabilitetskrav'!C4*(SIN(RADIANS('GZ kurve og IMO stabilitetskrav'!F6)))</f>
        <v>0.35237061288632793</v>
      </c>
      <c r="G8" s="54">
        <f>'GZ kurve og IMO stabilitetskrav'!C4*(SIN(RADIANS('GZ kurve og IMO stabilitetskrav'!G6)))</f>
        <v>0.49832729972556467</v>
      </c>
      <c r="H8" s="54">
        <f>'GZ kurve og IMO stabilitetskrav'!C4*(SIN(RADIANS('GZ kurve og IMO stabilitetskrav'!H6)))</f>
        <v>0.6103238046133046</v>
      </c>
      <c r="I8" s="54">
        <f>'GZ kurve og IMO stabilitetskrav'!C4*(SIN(RADIANS('GZ kurve og IMO stabilitetskrav'!I6)))</f>
        <v>0.68072775082442361</v>
      </c>
      <c r="J8" s="15">
        <f>'GZ kurve og IMO stabilitetskrav'!C4*(SIN(RADIANS('GZ kurve og IMO stabilitetskrav'!J6)))</f>
        <v>0.70474122577265597</v>
      </c>
      <c r="O8" s="90"/>
    </row>
    <row r="9" spans="2:19" ht="15" thickBot="1">
      <c r="B9" s="38" t="s">
        <v>28</v>
      </c>
      <c r="C9" s="79">
        <v>0</v>
      </c>
      <c r="D9" s="80">
        <f>SUM(D7:D8)</f>
        <v>0.13237702958218042</v>
      </c>
      <c r="E9" s="80">
        <f t="shared" ref="E9:J9" si="0">SUM(E7:E8)</f>
        <v>0.32103569504627127</v>
      </c>
      <c r="F9" s="80">
        <f t="shared" si="0"/>
        <v>0.622370612886328</v>
      </c>
      <c r="G9" s="80">
        <f t="shared" si="0"/>
        <v>0.68832729972556472</v>
      </c>
      <c r="H9" s="80">
        <f t="shared" si="0"/>
        <v>0.47032380461330459</v>
      </c>
      <c r="I9" s="80">
        <f t="shared" si="0"/>
        <v>6.072775082442361E-2</v>
      </c>
      <c r="J9" s="81">
        <f t="shared" si="0"/>
        <v>-0.41525877422734414</v>
      </c>
      <c r="O9" s="89" t="s">
        <v>36</v>
      </c>
      <c r="P9" s="91">
        <v>10</v>
      </c>
      <c r="Q9" s="58">
        <v>20</v>
      </c>
      <c r="R9" s="58"/>
      <c r="S9" s="93">
        <f>((10/57.3)*Q5)+(((10/57.3)*(Q10-P10))/2)</f>
        <v>3.9564810177002765E-2</v>
      </c>
    </row>
    <row r="10" spans="2:19">
      <c r="O10" s="37"/>
      <c r="P10" s="94">
        <f>Q5</f>
        <v>0.13237702958218042</v>
      </c>
      <c r="Q10" s="92">
        <f>E9</f>
        <v>0.32103569504627127</v>
      </c>
      <c r="R10" s="58"/>
      <c r="S10" s="58"/>
    </row>
    <row r="11" spans="2:19">
      <c r="O11" s="37"/>
    </row>
    <row r="12" spans="2:19">
      <c r="O12" s="37"/>
    </row>
    <row r="13" spans="2:19">
      <c r="B13" s="26" t="s">
        <v>30</v>
      </c>
      <c r="C13" s="27">
        <f>C6</f>
        <v>0</v>
      </c>
      <c r="D13" s="28">
        <f>C3</f>
        <v>57.3</v>
      </c>
      <c r="F13" s="26" t="s">
        <v>31</v>
      </c>
      <c r="G13" s="27">
        <f>C3</f>
        <v>57.3</v>
      </c>
      <c r="H13" s="28">
        <f>C3</f>
        <v>57.3</v>
      </c>
      <c r="O13" s="37"/>
    </row>
    <row r="14" spans="2:19" ht="15" thickBot="1">
      <c r="B14" s="29"/>
      <c r="C14" s="30">
        <f>C9</f>
        <v>0</v>
      </c>
      <c r="D14" s="31">
        <f>C4</f>
        <v>0.70474122577265597</v>
      </c>
      <c r="F14" s="29" t="s">
        <v>32</v>
      </c>
      <c r="G14" s="32">
        <f>C4</f>
        <v>0.70474122577265597</v>
      </c>
      <c r="H14" s="31">
        <v>0</v>
      </c>
      <c r="O14" s="90"/>
    </row>
    <row r="15" spans="2:19">
      <c r="O15" s="89" t="s">
        <v>37</v>
      </c>
      <c r="P15" s="91">
        <v>20</v>
      </c>
      <c r="Q15" s="58">
        <v>30</v>
      </c>
      <c r="R15" s="58"/>
      <c r="S15" s="93">
        <f>((10/57.3)*Q10)+(((10/57.3)*(Q16-P16))/2)</f>
        <v>8.2321667358865563E-2</v>
      </c>
    </row>
    <row r="16" spans="2:19">
      <c r="B16" s="26" t="s">
        <v>33</v>
      </c>
      <c r="C16" s="28"/>
      <c r="O16" s="37"/>
      <c r="P16" s="94">
        <f>Q10</f>
        <v>0.32103569504627127</v>
      </c>
      <c r="Q16" s="92">
        <f>F9</f>
        <v>0.622370612886328</v>
      </c>
      <c r="R16" s="58"/>
      <c r="S16" s="58"/>
    </row>
    <row r="17" spans="2:19">
      <c r="B17" s="33">
        <v>30</v>
      </c>
      <c r="C17" s="34">
        <v>30</v>
      </c>
      <c r="D17" s="26"/>
      <c r="E17" s="27"/>
      <c r="F17" s="26">
        <v>40</v>
      </c>
      <c r="G17" s="28">
        <v>40</v>
      </c>
      <c r="O17" s="37"/>
    </row>
    <row r="18" spans="2:19">
      <c r="B18" s="35">
        <f>F9</f>
        <v>0.622370612886328</v>
      </c>
      <c r="C18" s="34">
        <v>0</v>
      </c>
      <c r="D18" s="33"/>
      <c r="E18" s="36"/>
      <c r="F18" s="35">
        <f>G9*1</f>
        <v>0.68832729972556472</v>
      </c>
      <c r="G18" s="34">
        <v>0</v>
      </c>
      <c r="O18" s="37"/>
    </row>
    <row r="19" spans="2:19">
      <c r="B19" s="27"/>
      <c r="C19" s="27"/>
      <c r="D19" s="36"/>
      <c r="E19" s="36"/>
      <c r="F19" s="27"/>
      <c r="G19" s="27"/>
      <c r="O19" s="37"/>
    </row>
    <row r="20" spans="2:19" ht="15" thickBot="1">
      <c r="D20" s="36"/>
      <c r="E20" s="36"/>
      <c r="F20" s="39"/>
      <c r="G20" s="39"/>
      <c r="O20" s="37"/>
    </row>
    <row r="21" spans="2:19">
      <c r="D21" s="36"/>
      <c r="E21" s="36"/>
      <c r="F21" s="39"/>
      <c r="G21" s="39"/>
      <c r="O21" s="89" t="s">
        <v>38</v>
      </c>
      <c r="P21" s="91">
        <v>30</v>
      </c>
      <c r="Q21" s="58">
        <v>40</v>
      </c>
      <c r="R21" s="58"/>
      <c r="S21" s="93">
        <f>((10/57.3)*Q16)+(((10/57.3)*(Q22-P22))/2)</f>
        <v>0.11437154560313201</v>
      </c>
    </row>
    <row r="22" spans="2:19">
      <c r="O22" s="37"/>
      <c r="P22" s="94">
        <f>Q16</f>
        <v>0.622370612886328</v>
      </c>
      <c r="Q22" s="92">
        <f>F18</f>
        <v>0.68832729972556472</v>
      </c>
      <c r="R22" s="58"/>
      <c r="S22" s="58"/>
    </row>
    <row r="23" spans="2:19" ht="15" thickBot="1">
      <c r="O23" s="90"/>
    </row>
    <row r="35" spans="1:13">
      <c r="A35" s="43" t="s">
        <v>39</v>
      </c>
    </row>
    <row r="36" spans="1:13">
      <c r="I36" s="40" t="s">
        <v>44</v>
      </c>
      <c r="J36" s="41"/>
      <c r="L36" s="40" t="s">
        <v>41</v>
      </c>
      <c r="M36" s="41"/>
    </row>
    <row r="37" spans="1:13">
      <c r="A37" t="s">
        <v>40</v>
      </c>
      <c r="I37" s="40"/>
      <c r="J37" s="42">
        <f>'Moment skema'!H45</f>
        <v>0.70474122577265597</v>
      </c>
      <c r="K37" t="s">
        <v>24</v>
      </c>
      <c r="L37" s="2" t="s">
        <v>42</v>
      </c>
      <c r="M37" s="2" t="s">
        <v>43</v>
      </c>
    </row>
    <row r="39" spans="1:13">
      <c r="A39" t="s">
        <v>45</v>
      </c>
      <c r="I39" s="44" t="s">
        <v>46</v>
      </c>
      <c r="J39" s="41"/>
      <c r="K39" t="s">
        <v>53</v>
      </c>
      <c r="L39" s="2" t="s">
        <v>42</v>
      </c>
      <c r="M39" s="2" t="s">
        <v>43</v>
      </c>
    </row>
    <row r="41" spans="1:13">
      <c r="A41" t="s">
        <v>47</v>
      </c>
      <c r="I41" s="40"/>
      <c r="J41" s="45">
        <f>F9</f>
        <v>0.622370612886328</v>
      </c>
      <c r="K41" t="s">
        <v>24</v>
      </c>
      <c r="L41" s="2" t="s">
        <v>42</v>
      </c>
      <c r="M41" s="2" t="s">
        <v>43</v>
      </c>
    </row>
    <row r="43" spans="1:13">
      <c r="A43" t="s">
        <v>48</v>
      </c>
      <c r="I43" s="40"/>
      <c r="J43" s="46">
        <f>S4+S9+S15</f>
        <v>0.13343770175769909</v>
      </c>
      <c r="K43" t="s">
        <v>52</v>
      </c>
      <c r="L43" s="2" t="s">
        <v>42</v>
      </c>
      <c r="M43" s="2" t="s">
        <v>43</v>
      </c>
    </row>
    <row r="45" spans="1:13">
      <c r="A45" t="s">
        <v>49</v>
      </c>
      <c r="I45" s="40"/>
      <c r="J45" s="46">
        <f>S21</f>
        <v>0.11437154560313201</v>
      </c>
      <c r="K45" t="s">
        <v>52</v>
      </c>
      <c r="L45" s="2" t="s">
        <v>42</v>
      </c>
      <c r="M45" s="2" t="s">
        <v>43</v>
      </c>
    </row>
    <row r="47" spans="1:13">
      <c r="A47" t="s">
        <v>50</v>
      </c>
      <c r="I47" s="40"/>
      <c r="J47" s="46">
        <f>J43+J45</f>
        <v>0.2478092473608311</v>
      </c>
      <c r="K47" t="s">
        <v>52</v>
      </c>
      <c r="L47" s="2" t="s">
        <v>42</v>
      </c>
      <c r="M47" s="2" t="s">
        <v>43</v>
      </c>
    </row>
  </sheetData>
  <phoneticPr fontId="17" type="noConversion"/>
  <pageMargins left="0.7" right="0.7" top="0.75" bottom="0.75" header="0.3" footer="0.3"/>
  <drawing r:id="rId1"/>
  <legacyDrawing r:id="rId2"/>
  <oleObjects>
    <oleObject progId="Equation.3" shapeId="1026" r:id="rId3"/>
    <oleObject progId="Equation.3" shapeId="1027" r:id="rId4"/>
    <oleObject progId="Equation.3" shapeId="1028" r:id="rId5"/>
    <oleObject progId="Equation.3" shapeId="1030" r:id="rId6"/>
    <oleObject progId="Equation.3" shapeId="1031" r:id="rId7"/>
    <oleObject progId="Equation.3" shapeId="1032" r:id="rId8"/>
  </oleObject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Moment skema</vt:lpstr>
      <vt:lpstr>Dybgange</vt:lpstr>
      <vt:lpstr>GZ kurve og IMO stabilitetskrav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TBN</cp:lastModifiedBy>
  <cp:lastPrinted>2009-09-27T18:56:24Z</cp:lastPrinted>
  <dcterms:created xsi:type="dcterms:W3CDTF">2007-09-14T13:48:02Z</dcterms:created>
  <dcterms:modified xsi:type="dcterms:W3CDTF">2010-08-20T07:26:57Z</dcterms:modified>
</cp:coreProperties>
</file>